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L:\GEM\Sektionen Ekonomi\Information\WWW Drupal\För mitt arbete\4_Projektansökan_redov\Projektkalkyler\"/>
    </mc:Choice>
  </mc:AlternateContent>
  <xr:revisionPtr revIDLastSave="0" documentId="13_ncr:1_{B139260A-F14A-4CB1-B977-7643C25A5B1B}" xr6:coauthVersionLast="47" xr6:coauthVersionMax="47" xr10:uidLastSave="{00000000-0000-0000-0000-000000000000}"/>
  <bookViews>
    <workbookView xWindow="-110" yWindow="-110" windowWidth="19420" windowHeight="10300" tabRatio="777" xr2:uid="{00000000-000D-0000-FFFF-FFFF00000000}"/>
  </bookViews>
  <sheets>
    <sheet name="Handledning" sheetId="26" r:id="rId1"/>
    <sheet name="Sammanställning" sheetId="22" r:id="rId2"/>
    <sheet name="Löner" sheetId="24" r:id="rId3"/>
    <sheet name="Drift, utrustning, lokaler" sheetId="20" r:id="rId4"/>
    <sheet name="LU fullkostnadskalkyl" sheetId="18" r:id="rId5"/>
    <sheet name="Statistik och pålägg" sheetId="23" r:id="rId6"/>
  </sheets>
  <externalReferences>
    <externalReference r:id="rId7"/>
    <externalReference r:id="rId8"/>
  </externalReferences>
  <definedNames>
    <definedName name="Euro_rate">'[1]LU SEK'!$C$6</definedName>
    <definedName name="Förbrukningsmaterial">[2]Förbrukningsmaterial!$J$6:$J$58</definedName>
    <definedName name="Konsultkostnader">'[2]Konsult-och köpta tjänster'!$M$5:$M$16</definedName>
    <definedName name="Print_Area" localSheetId="3">'Drift, utrustning, lokaler'!$A$1:$Q$276</definedName>
    <definedName name="Print_Area" localSheetId="0">Handledning!$A$1:$C$38</definedName>
    <definedName name="Print_Area" localSheetId="4">'LU fullkostnadskalkyl'!$A$1:$N$62</definedName>
    <definedName name="Print_Area" localSheetId="2">Löner!$A$1:$AH$82</definedName>
    <definedName name="Print_Area" localSheetId="1">Sammanställning!$B$1:$U$68</definedName>
    <definedName name="publ">[2]Publiceringskostnader!$K$5:$K$22</definedName>
    <definedName name="resor">'[2]Resor och konferenser'!$M$5:$M$23</definedName>
    <definedName name="utrustning">'[2]Utrustning &gt;20 kkr'!$M$7:$M$9</definedName>
    <definedName name="övriga">'[2]Övriga kostnader'!$M$5:$M$57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23" l="1"/>
  <c r="X5" i="24"/>
  <c r="X6" i="24" l="1"/>
  <c r="Y6" i="24"/>
  <c r="Z6" i="24"/>
  <c r="AA6" i="24"/>
  <c r="AB6" i="24"/>
  <c r="AC6" i="24"/>
  <c r="AD6" i="24"/>
  <c r="AE6" i="24"/>
  <c r="AF6" i="24"/>
  <c r="AG6" i="24"/>
  <c r="X7" i="24"/>
  <c r="Y7" i="24"/>
  <c r="Z7" i="24"/>
  <c r="AA7" i="24"/>
  <c r="AB7" i="24"/>
  <c r="AC7" i="24"/>
  <c r="AD7" i="24"/>
  <c r="AE7" i="24"/>
  <c r="AF7" i="24"/>
  <c r="AG7" i="24"/>
  <c r="X8" i="24"/>
  <c r="Y8" i="24"/>
  <c r="Z8" i="24"/>
  <c r="AA8" i="24"/>
  <c r="AB8" i="24"/>
  <c r="AC8" i="24"/>
  <c r="AD8" i="24"/>
  <c r="AE8" i="24"/>
  <c r="AF8" i="24"/>
  <c r="AG8" i="24"/>
  <c r="X9" i="24"/>
  <c r="Y9" i="24"/>
  <c r="Z9" i="24"/>
  <c r="AA9" i="24"/>
  <c r="AB9" i="24"/>
  <c r="AC9" i="24"/>
  <c r="AD9" i="24"/>
  <c r="AE9" i="24"/>
  <c r="AF9" i="24"/>
  <c r="AG9" i="24"/>
  <c r="X10" i="24"/>
  <c r="Y10" i="24"/>
  <c r="Z10" i="24"/>
  <c r="AA10" i="24"/>
  <c r="AB10" i="24"/>
  <c r="AC10" i="24"/>
  <c r="AD10" i="24"/>
  <c r="AE10" i="24"/>
  <c r="AF10" i="24"/>
  <c r="AG10" i="24"/>
  <c r="X11" i="24"/>
  <c r="Y11" i="24"/>
  <c r="Z11" i="24"/>
  <c r="AA11" i="24"/>
  <c r="AB11" i="24"/>
  <c r="AC11" i="24"/>
  <c r="AD11" i="24"/>
  <c r="AE11" i="24"/>
  <c r="AF11" i="24"/>
  <c r="AG11" i="24"/>
  <c r="X12" i="24"/>
  <c r="Y12" i="24"/>
  <c r="Z12" i="24"/>
  <c r="AA12" i="24"/>
  <c r="AB12" i="24"/>
  <c r="AC12" i="24"/>
  <c r="AD12" i="24"/>
  <c r="AE12" i="24"/>
  <c r="AF12" i="24"/>
  <c r="AG12" i="24"/>
  <c r="X13" i="24"/>
  <c r="Y13" i="24"/>
  <c r="Z13" i="24"/>
  <c r="AA13" i="24"/>
  <c r="AB13" i="24"/>
  <c r="AC13" i="24"/>
  <c r="AD13" i="24"/>
  <c r="AE13" i="24"/>
  <c r="AF13" i="24"/>
  <c r="AG13" i="24"/>
  <c r="X14" i="24"/>
  <c r="Y14" i="24"/>
  <c r="Z14" i="24"/>
  <c r="AA14" i="24"/>
  <c r="AB14" i="24"/>
  <c r="AC14" i="24"/>
  <c r="AD14" i="24"/>
  <c r="AE14" i="24"/>
  <c r="AF14" i="24"/>
  <c r="AG14" i="24"/>
  <c r="X15" i="24"/>
  <c r="Y15" i="24"/>
  <c r="Z15" i="24"/>
  <c r="AA15" i="24"/>
  <c r="AB15" i="24"/>
  <c r="AC15" i="24"/>
  <c r="AD15" i="24"/>
  <c r="AE15" i="24"/>
  <c r="AF15" i="24"/>
  <c r="AG15" i="24"/>
  <c r="X16" i="24"/>
  <c r="Y16" i="24"/>
  <c r="Z16" i="24"/>
  <c r="AA16" i="24"/>
  <c r="AB16" i="24"/>
  <c r="AC16" i="24"/>
  <c r="AD16" i="24"/>
  <c r="AE16" i="24"/>
  <c r="AF16" i="24"/>
  <c r="AG16" i="24"/>
  <c r="X17" i="24"/>
  <c r="Y17" i="24"/>
  <c r="Z17" i="24"/>
  <c r="AA17" i="24"/>
  <c r="AB17" i="24"/>
  <c r="AC17" i="24"/>
  <c r="AD17" i="24"/>
  <c r="AE17" i="24"/>
  <c r="AF17" i="24"/>
  <c r="AG17" i="24"/>
  <c r="X18" i="24"/>
  <c r="Y18" i="24"/>
  <c r="Z18" i="24"/>
  <c r="AA18" i="24"/>
  <c r="AB18" i="24"/>
  <c r="AC18" i="24"/>
  <c r="AD18" i="24"/>
  <c r="AE18" i="24"/>
  <c r="AF18" i="24"/>
  <c r="AG18" i="24"/>
  <c r="X19" i="24"/>
  <c r="Y19" i="24"/>
  <c r="Z19" i="24"/>
  <c r="AA19" i="24"/>
  <c r="AB19" i="24"/>
  <c r="AC19" i="24"/>
  <c r="AD19" i="24"/>
  <c r="AE19" i="24"/>
  <c r="AF19" i="24"/>
  <c r="AG19" i="24"/>
  <c r="AH17" i="24" l="1"/>
  <c r="AH13" i="24"/>
  <c r="AH14" i="24"/>
  <c r="AH10" i="24"/>
  <c r="AH9" i="24"/>
  <c r="AH18" i="24"/>
  <c r="AH19" i="24"/>
  <c r="AH15" i="24"/>
  <c r="AH11" i="24"/>
  <c r="AH16" i="24"/>
  <c r="AH12" i="24"/>
  <c r="AH8" i="24"/>
  <c r="AH7" i="24"/>
  <c r="AH6" i="24"/>
  <c r="AG5" i="24"/>
  <c r="AA5" i="24"/>
  <c r="Z5" i="24"/>
  <c r="AF5" i="24" l="1"/>
  <c r="AE5" i="24"/>
  <c r="AD5" i="24"/>
  <c r="AC5" i="24"/>
  <c r="AB5" i="24"/>
  <c r="Y5" i="24"/>
  <c r="X44" i="24"/>
  <c r="D11" i="18" l="1"/>
  <c r="D7" i="18" l="1"/>
  <c r="R9" i="22"/>
  <c r="AG62" i="24" s="1"/>
  <c r="Q9" i="22"/>
  <c r="P9" i="22"/>
  <c r="N215" i="20" s="1"/>
  <c r="O9" i="22"/>
  <c r="M215" i="20" s="1"/>
  <c r="N9" i="22"/>
  <c r="H43" i="24" s="1"/>
  <c r="M9" i="22"/>
  <c r="AB62" i="24" s="1"/>
  <c r="L9" i="22"/>
  <c r="AA43" i="24" s="1"/>
  <c r="K9" i="22"/>
  <c r="I179" i="20" s="1"/>
  <c r="J9" i="22"/>
  <c r="J48" i="22" s="1"/>
  <c r="I9" i="22"/>
  <c r="D33" i="18" s="1"/>
  <c r="D276" i="20"/>
  <c r="G237" i="20"/>
  <c r="C25" i="24"/>
  <c r="C37" i="24"/>
  <c r="C38" i="24"/>
  <c r="X78" i="24"/>
  <c r="AB45" i="24"/>
  <c r="AC45" i="24"/>
  <c r="AD45" i="24"/>
  <c r="AE45" i="24"/>
  <c r="AF45" i="24"/>
  <c r="AG45" i="24"/>
  <c r="AB46" i="24"/>
  <c r="AC46" i="24"/>
  <c r="AD46" i="24"/>
  <c r="AE46" i="24"/>
  <c r="AF46" i="24"/>
  <c r="AG46" i="24"/>
  <c r="AA47" i="24"/>
  <c r="AB47" i="24"/>
  <c r="AC47" i="24"/>
  <c r="AD47" i="24"/>
  <c r="AE47" i="24"/>
  <c r="AF47" i="24"/>
  <c r="AG47" i="24"/>
  <c r="AA48" i="24"/>
  <c r="AB48" i="24"/>
  <c r="AC48" i="24"/>
  <c r="AD48" i="24"/>
  <c r="AE48" i="24"/>
  <c r="AF48" i="24"/>
  <c r="AG48" i="24"/>
  <c r="AA49" i="24"/>
  <c r="AB49" i="24"/>
  <c r="AC49" i="24"/>
  <c r="AE49" i="24"/>
  <c r="AF49" i="24"/>
  <c r="AG49" i="24"/>
  <c r="AA50" i="24"/>
  <c r="AB50" i="24"/>
  <c r="AC50" i="24"/>
  <c r="AD50" i="24"/>
  <c r="AE50" i="24"/>
  <c r="AF50" i="24"/>
  <c r="AG50" i="24"/>
  <c r="AA51" i="24"/>
  <c r="AB51" i="24"/>
  <c r="AC51" i="24"/>
  <c r="AD51" i="24"/>
  <c r="AE51" i="24"/>
  <c r="AF51" i="24"/>
  <c r="AG51" i="24"/>
  <c r="AA52" i="24"/>
  <c r="AB52" i="24"/>
  <c r="AC52" i="24"/>
  <c r="AD52" i="24"/>
  <c r="AE52" i="24"/>
  <c r="AF52" i="24"/>
  <c r="AG52" i="24"/>
  <c r="AA53" i="24"/>
  <c r="AB53" i="24"/>
  <c r="AC53" i="24"/>
  <c r="AE53" i="24"/>
  <c r="AF53" i="24"/>
  <c r="AG53" i="24"/>
  <c r="AB54" i="24"/>
  <c r="AC54" i="24"/>
  <c r="AD54" i="24"/>
  <c r="AE54" i="24"/>
  <c r="AF54" i="24"/>
  <c r="AG54" i="24"/>
  <c r="AA55" i="24"/>
  <c r="AB55" i="24"/>
  <c r="AC55" i="24"/>
  <c r="AD55" i="24"/>
  <c r="AE55" i="24"/>
  <c r="AF55" i="24"/>
  <c r="AG55" i="24"/>
  <c r="AA56" i="24"/>
  <c r="AB56" i="24"/>
  <c r="AC56" i="24"/>
  <c r="AD56" i="24"/>
  <c r="AE56" i="24"/>
  <c r="AF56" i="24"/>
  <c r="AG56" i="24"/>
  <c r="AA57" i="24"/>
  <c r="AB57" i="24"/>
  <c r="AC57" i="24"/>
  <c r="AD57" i="24"/>
  <c r="AE57" i="24"/>
  <c r="AF57" i="24"/>
  <c r="AG57" i="24"/>
  <c r="AA58" i="24"/>
  <c r="AB58" i="24"/>
  <c r="AC58" i="24"/>
  <c r="AD58" i="24"/>
  <c r="AE58" i="24"/>
  <c r="AF58" i="24"/>
  <c r="Z45" i="24"/>
  <c r="Z46" i="24"/>
  <c r="Z47" i="24"/>
  <c r="Z48" i="24"/>
  <c r="Z49" i="24"/>
  <c r="Z50" i="24"/>
  <c r="Z51" i="24"/>
  <c r="Z52" i="24"/>
  <c r="Z53" i="24"/>
  <c r="Z54" i="24"/>
  <c r="Z55" i="24"/>
  <c r="Z56" i="24"/>
  <c r="Z57" i="24"/>
  <c r="Z58" i="24"/>
  <c r="Y45" i="24"/>
  <c r="Y46" i="24"/>
  <c r="Y47" i="24"/>
  <c r="Y48" i="24"/>
  <c r="Y49" i="24"/>
  <c r="Y50" i="24"/>
  <c r="Y51" i="24"/>
  <c r="Y52" i="24"/>
  <c r="Y53" i="24"/>
  <c r="Y54" i="24"/>
  <c r="Y55" i="24"/>
  <c r="Y57" i="24"/>
  <c r="X45" i="24"/>
  <c r="X46" i="24"/>
  <c r="X47" i="24"/>
  <c r="X48" i="24"/>
  <c r="X49" i="24"/>
  <c r="X50" i="24"/>
  <c r="X51" i="24"/>
  <c r="X52" i="24"/>
  <c r="X55" i="24"/>
  <c r="X56" i="24"/>
  <c r="X57" i="24"/>
  <c r="X58" i="24"/>
  <c r="AG44" i="24"/>
  <c r="AF44" i="24"/>
  <c r="AE44" i="24"/>
  <c r="AC44" i="24"/>
  <c r="Y44" i="24"/>
  <c r="G273" i="20"/>
  <c r="H273" i="20" s="1"/>
  <c r="I273" i="20" s="1"/>
  <c r="J273" i="20" s="1"/>
  <c r="K273" i="20" s="1"/>
  <c r="L273" i="20" s="1"/>
  <c r="M273" i="20" s="1"/>
  <c r="N273" i="20" s="1"/>
  <c r="O273" i="20" s="1"/>
  <c r="P273" i="20" s="1"/>
  <c r="G270" i="20"/>
  <c r="H270" i="20" s="1"/>
  <c r="I270" i="20" s="1"/>
  <c r="J270" i="20" s="1"/>
  <c r="K270" i="20" s="1"/>
  <c r="L270" i="20" s="1"/>
  <c r="M270" i="20" s="1"/>
  <c r="N270" i="20" s="1"/>
  <c r="O270" i="20" s="1"/>
  <c r="P270" i="20" s="1"/>
  <c r="G267" i="20"/>
  <c r="H267" i="20" s="1"/>
  <c r="I267" i="20" s="1"/>
  <c r="J267" i="20" s="1"/>
  <c r="K267" i="20" s="1"/>
  <c r="L267" i="20" s="1"/>
  <c r="M267" i="20" s="1"/>
  <c r="N267" i="20" s="1"/>
  <c r="O267" i="20" s="1"/>
  <c r="P267" i="20" s="1"/>
  <c r="G264" i="20"/>
  <c r="H264" i="20" s="1"/>
  <c r="I264" i="20" s="1"/>
  <c r="J264" i="20" s="1"/>
  <c r="K264" i="20" s="1"/>
  <c r="L264" i="20" s="1"/>
  <c r="M264" i="20" s="1"/>
  <c r="N264" i="20" s="1"/>
  <c r="O264" i="20" s="1"/>
  <c r="P264" i="20" s="1"/>
  <c r="G261" i="20"/>
  <c r="H261" i="20" s="1"/>
  <c r="I261" i="20" s="1"/>
  <c r="J261" i="20" s="1"/>
  <c r="K261" i="20" s="1"/>
  <c r="L261" i="20" s="1"/>
  <c r="M261" i="20" s="1"/>
  <c r="N261" i="20" s="1"/>
  <c r="O261" i="20" s="1"/>
  <c r="P261" i="20" s="1"/>
  <c r="G258" i="20"/>
  <c r="H258" i="20" s="1"/>
  <c r="I258" i="20" s="1"/>
  <c r="J258" i="20" s="1"/>
  <c r="K258" i="20" s="1"/>
  <c r="G255" i="20"/>
  <c r="H255" i="20" s="1"/>
  <c r="I255" i="20" s="1"/>
  <c r="J255" i="20"/>
  <c r="K255" i="20" s="1"/>
  <c r="L255" i="20" s="1"/>
  <c r="M255" i="20" s="1"/>
  <c r="G252" i="20"/>
  <c r="H252" i="20" s="1"/>
  <c r="I252" i="20" s="1"/>
  <c r="J252" i="20" s="1"/>
  <c r="K252" i="20" s="1"/>
  <c r="G249" i="20"/>
  <c r="H249" i="20"/>
  <c r="I249" i="20" s="1"/>
  <c r="J249" i="20" s="1"/>
  <c r="K249" i="20" s="1"/>
  <c r="L249" i="20" s="1"/>
  <c r="M249" i="20" s="1"/>
  <c r="G246" i="20"/>
  <c r="H246" i="20" s="1"/>
  <c r="I246" i="20" s="1"/>
  <c r="J246" i="20" s="1"/>
  <c r="K246" i="20" s="1"/>
  <c r="L246" i="20" s="1"/>
  <c r="M246" i="20" s="1"/>
  <c r="N246" i="20" s="1"/>
  <c r="O246" i="20" s="1"/>
  <c r="P246" i="20" s="1"/>
  <c r="G243" i="20"/>
  <c r="H243" i="20" s="1"/>
  <c r="I243" i="20" s="1"/>
  <c r="J243" i="20"/>
  <c r="K243" i="20" s="1"/>
  <c r="L243" i="20" s="1"/>
  <c r="G240" i="20"/>
  <c r="H240" i="20" s="1"/>
  <c r="I240" i="20" s="1"/>
  <c r="J240" i="20" s="1"/>
  <c r="K240" i="20" s="1"/>
  <c r="H237" i="20"/>
  <c r="I237" i="20"/>
  <c r="J237" i="20" s="1"/>
  <c r="K237" i="20" s="1"/>
  <c r="L237" i="20" s="1"/>
  <c r="M237" i="20" s="1"/>
  <c r="N237" i="20" s="1"/>
  <c r="O237" i="20" s="1"/>
  <c r="G234" i="20"/>
  <c r="H234" i="20" s="1"/>
  <c r="I234" i="20" s="1"/>
  <c r="J234" i="20" s="1"/>
  <c r="K234" i="20" s="1"/>
  <c r="L234" i="20" s="1"/>
  <c r="M234" i="20" s="1"/>
  <c r="N234" i="20" s="1"/>
  <c r="O234" i="20" s="1"/>
  <c r="P234" i="20" s="1"/>
  <c r="G231" i="20"/>
  <c r="H231" i="20" s="1"/>
  <c r="I231" i="20" s="1"/>
  <c r="J231" i="20" s="1"/>
  <c r="K231" i="20" s="1"/>
  <c r="L231" i="20" s="1"/>
  <c r="M231" i="20" s="1"/>
  <c r="N231" i="20" s="1"/>
  <c r="O231" i="20" s="1"/>
  <c r="P231" i="20" s="1"/>
  <c r="G228" i="20"/>
  <c r="H228" i="20" s="1"/>
  <c r="I228" i="20" s="1"/>
  <c r="J228" i="20" s="1"/>
  <c r="K228" i="20" s="1"/>
  <c r="G225" i="20"/>
  <c r="H225" i="20" s="1"/>
  <c r="I225" i="20" s="1"/>
  <c r="J225" i="20" s="1"/>
  <c r="K225" i="20" s="1"/>
  <c r="L225" i="20" s="1"/>
  <c r="M225" i="20" s="1"/>
  <c r="N225" i="20" s="1"/>
  <c r="O225" i="20" s="1"/>
  <c r="P225" i="20" s="1"/>
  <c r="G222" i="20"/>
  <c r="H222" i="20" s="1"/>
  <c r="I222" i="20" s="1"/>
  <c r="J222" i="20" s="1"/>
  <c r="K222" i="20" s="1"/>
  <c r="G219" i="20"/>
  <c r="H219" i="20"/>
  <c r="I219" i="20" s="1"/>
  <c r="J219" i="20" s="1"/>
  <c r="K219" i="20" s="1"/>
  <c r="L219" i="20" s="1"/>
  <c r="M219" i="20" s="1"/>
  <c r="N219" i="20" s="1"/>
  <c r="O219" i="20" s="1"/>
  <c r="P219" i="20" s="1"/>
  <c r="T275" i="20"/>
  <c r="T272" i="20"/>
  <c r="T269" i="20"/>
  <c r="T266" i="20"/>
  <c r="K265" i="20" s="1"/>
  <c r="T263" i="20"/>
  <c r="N262" i="20" s="1"/>
  <c r="T260" i="20"/>
  <c r="M259" i="20" s="1"/>
  <c r="T257" i="20"/>
  <c r="P256" i="20" s="1"/>
  <c r="T254" i="20"/>
  <c r="T251" i="20"/>
  <c r="T248" i="20"/>
  <c r="P247" i="20" s="1"/>
  <c r="T245" i="20"/>
  <c r="T242" i="20"/>
  <c r="M241" i="20" s="1"/>
  <c r="T239" i="20"/>
  <c r="M238" i="20" s="1"/>
  <c r="T236" i="20"/>
  <c r="T233" i="20"/>
  <c r="N232" i="20" s="1"/>
  <c r="T230" i="20"/>
  <c r="T227" i="20"/>
  <c r="T224" i="20"/>
  <c r="O223" i="20" s="1"/>
  <c r="T221" i="20"/>
  <c r="O220" i="20"/>
  <c r="P220" i="20"/>
  <c r="T218" i="20"/>
  <c r="G216" i="20"/>
  <c r="H216" i="20" s="1"/>
  <c r="I216" i="20" s="1"/>
  <c r="J216" i="20" s="1"/>
  <c r="K216" i="20" s="1"/>
  <c r="L216" i="20" s="1"/>
  <c r="M216" i="20" s="1"/>
  <c r="N216" i="20" s="1"/>
  <c r="O216" i="20" s="1"/>
  <c r="P216" i="20" s="1"/>
  <c r="D36" i="18"/>
  <c r="E36" i="18"/>
  <c r="F36" i="18"/>
  <c r="G36" i="18"/>
  <c r="H36" i="18"/>
  <c r="I36" i="18"/>
  <c r="J36" i="18"/>
  <c r="K36" i="18"/>
  <c r="L36" i="18"/>
  <c r="M36" i="18"/>
  <c r="D37" i="18"/>
  <c r="E37" i="18"/>
  <c r="N37" i="18" s="1"/>
  <c r="F37" i="18"/>
  <c r="G37" i="18"/>
  <c r="H37" i="18"/>
  <c r="I37" i="18"/>
  <c r="J37" i="18"/>
  <c r="K37" i="18"/>
  <c r="L37" i="18"/>
  <c r="M37" i="18"/>
  <c r="E35" i="18"/>
  <c r="F35" i="18"/>
  <c r="G35" i="18"/>
  <c r="H35" i="18"/>
  <c r="I35" i="18"/>
  <c r="J35" i="18"/>
  <c r="K35" i="18"/>
  <c r="L35" i="18"/>
  <c r="M35" i="18"/>
  <c r="D35" i="18"/>
  <c r="E34" i="18"/>
  <c r="F34" i="18"/>
  <c r="G34" i="18"/>
  <c r="H34" i="18"/>
  <c r="I34" i="18"/>
  <c r="J34" i="18"/>
  <c r="K34" i="18"/>
  <c r="L34" i="18"/>
  <c r="M34" i="18"/>
  <c r="D34" i="18"/>
  <c r="K271" i="20"/>
  <c r="K268" i="20"/>
  <c r="P268" i="20"/>
  <c r="K256" i="20"/>
  <c r="K253" i="20"/>
  <c r="P253" i="20"/>
  <c r="K247" i="20"/>
  <c r="K244" i="20"/>
  <c r="P244" i="20"/>
  <c r="K229" i="20"/>
  <c r="P229" i="20"/>
  <c r="P223" i="20"/>
  <c r="O217" i="20"/>
  <c r="P217" i="20"/>
  <c r="N220" i="20"/>
  <c r="K238" i="20"/>
  <c r="K223" i="20"/>
  <c r="M220" i="20"/>
  <c r="K217" i="20"/>
  <c r="M217" i="20"/>
  <c r="I220" i="20"/>
  <c r="L220" i="20"/>
  <c r="J220" i="20"/>
  <c r="H220" i="20"/>
  <c r="H226" i="20"/>
  <c r="O238" i="20"/>
  <c r="I238" i="20"/>
  <c r="N238" i="20"/>
  <c r="L238" i="20"/>
  <c r="J238" i="20"/>
  <c r="O244" i="20"/>
  <c r="M244" i="20"/>
  <c r="I244" i="20"/>
  <c r="G244" i="20"/>
  <c r="N244" i="20"/>
  <c r="L244" i="20"/>
  <c r="J244" i="20"/>
  <c r="H244" i="20"/>
  <c r="O250" i="20"/>
  <c r="O256" i="20"/>
  <c r="M256" i="20"/>
  <c r="I256" i="20"/>
  <c r="N256" i="20"/>
  <c r="L256" i="20"/>
  <c r="J256" i="20"/>
  <c r="O268" i="20"/>
  <c r="M268" i="20"/>
  <c r="I268" i="20"/>
  <c r="G268" i="20"/>
  <c r="N268" i="20"/>
  <c r="L268" i="20"/>
  <c r="J268" i="20"/>
  <c r="H268" i="20"/>
  <c r="N274" i="20"/>
  <c r="N223" i="20"/>
  <c r="L223" i="20"/>
  <c r="J223" i="20"/>
  <c r="H223" i="20"/>
  <c r="I223" i="20"/>
  <c r="G223" i="20"/>
  <c r="Q223" i="20" s="1"/>
  <c r="N229" i="20"/>
  <c r="L229" i="20"/>
  <c r="J229" i="20"/>
  <c r="H229" i="20"/>
  <c r="O229" i="20"/>
  <c r="M229" i="20"/>
  <c r="I229" i="20"/>
  <c r="G229" i="20"/>
  <c r="J235" i="20"/>
  <c r="N247" i="20"/>
  <c r="J247" i="20"/>
  <c r="H247" i="20"/>
  <c r="O247" i="20"/>
  <c r="I247" i="20"/>
  <c r="G247" i="20"/>
  <c r="N253" i="20"/>
  <c r="L253" i="20"/>
  <c r="J253" i="20"/>
  <c r="H253" i="20"/>
  <c r="O253" i="20"/>
  <c r="M253" i="20"/>
  <c r="I253" i="20"/>
  <c r="G253" i="20"/>
  <c r="L259" i="20"/>
  <c r="J271" i="20"/>
  <c r="I271" i="20"/>
  <c r="I217" i="20"/>
  <c r="G217" i="20"/>
  <c r="N217" i="20"/>
  <c r="L217" i="20"/>
  <c r="J217" i="20"/>
  <c r="H217" i="20"/>
  <c r="D27" i="24"/>
  <c r="E27" i="24"/>
  <c r="F27" i="24"/>
  <c r="G27" i="24"/>
  <c r="H27" i="24"/>
  <c r="I27" i="24"/>
  <c r="J27" i="24"/>
  <c r="K27" i="24"/>
  <c r="L27" i="24"/>
  <c r="D28" i="24"/>
  <c r="E28" i="24"/>
  <c r="F28" i="24"/>
  <c r="G28" i="24"/>
  <c r="H28" i="24"/>
  <c r="I28" i="24"/>
  <c r="J28" i="24"/>
  <c r="K28" i="24"/>
  <c r="L28" i="24"/>
  <c r="D29" i="24"/>
  <c r="E29" i="24"/>
  <c r="F29" i="24"/>
  <c r="G29" i="24"/>
  <c r="H29" i="24"/>
  <c r="I29" i="24"/>
  <c r="J29" i="24"/>
  <c r="K29" i="24"/>
  <c r="L29" i="24"/>
  <c r="D30" i="24"/>
  <c r="E30" i="24"/>
  <c r="F30" i="24"/>
  <c r="G30" i="24"/>
  <c r="H30" i="24"/>
  <c r="I30" i="24"/>
  <c r="J30" i="24"/>
  <c r="K30" i="24"/>
  <c r="L30" i="24"/>
  <c r="D31" i="24"/>
  <c r="E31" i="24"/>
  <c r="F31" i="24"/>
  <c r="G31" i="24"/>
  <c r="H31" i="24"/>
  <c r="I31" i="24"/>
  <c r="J31" i="24"/>
  <c r="K31" i="24"/>
  <c r="L31" i="24"/>
  <c r="D32" i="24"/>
  <c r="E32" i="24"/>
  <c r="F32" i="24"/>
  <c r="G32" i="24"/>
  <c r="H32" i="24"/>
  <c r="I32" i="24"/>
  <c r="J32" i="24"/>
  <c r="K32" i="24"/>
  <c r="L32" i="24"/>
  <c r="D33" i="24"/>
  <c r="E33" i="24"/>
  <c r="F33" i="24"/>
  <c r="G33" i="24"/>
  <c r="H33" i="24"/>
  <c r="I33" i="24"/>
  <c r="J33" i="24"/>
  <c r="K33" i="24"/>
  <c r="L33" i="24"/>
  <c r="D34" i="24"/>
  <c r="E34" i="24"/>
  <c r="F34" i="24"/>
  <c r="G34" i="24"/>
  <c r="H34" i="24"/>
  <c r="I34" i="24"/>
  <c r="J34" i="24"/>
  <c r="K34" i="24"/>
  <c r="L34" i="24"/>
  <c r="D35" i="24"/>
  <c r="E35" i="24"/>
  <c r="F35" i="24"/>
  <c r="G35" i="24"/>
  <c r="H35" i="24"/>
  <c r="I35" i="24"/>
  <c r="J35" i="24"/>
  <c r="K35" i="24"/>
  <c r="L35" i="24"/>
  <c r="D36" i="24"/>
  <c r="E36" i="24"/>
  <c r="F36" i="24"/>
  <c r="G36" i="24"/>
  <c r="H36" i="24"/>
  <c r="I36" i="24"/>
  <c r="J36" i="24"/>
  <c r="K36" i="24"/>
  <c r="L36" i="24"/>
  <c r="D37" i="24"/>
  <c r="E37" i="24"/>
  <c r="F37" i="24"/>
  <c r="G37" i="24"/>
  <c r="H37" i="24"/>
  <c r="I37" i="24"/>
  <c r="J37" i="24"/>
  <c r="K37" i="24"/>
  <c r="L37" i="24"/>
  <c r="D38" i="24"/>
  <c r="E38" i="24"/>
  <c r="F38" i="24"/>
  <c r="G38" i="24"/>
  <c r="H38" i="24"/>
  <c r="I38" i="24"/>
  <c r="J38" i="24"/>
  <c r="K38" i="24"/>
  <c r="L38" i="24"/>
  <c r="D39" i="24"/>
  <c r="E39" i="24"/>
  <c r="F39" i="24"/>
  <c r="G39" i="24"/>
  <c r="H39" i="24"/>
  <c r="I39" i="24"/>
  <c r="J39" i="24"/>
  <c r="K39" i="24"/>
  <c r="L39" i="24"/>
  <c r="C27" i="24"/>
  <c r="C28" i="24"/>
  <c r="C29" i="24"/>
  <c r="C30" i="24"/>
  <c r="C31" i="24"/>
  <c r="C32" i="24"/>
  <c r="C33" i="24"/>
  <c r="C34" i="24"/>
  <c r="C35" i="24"/>
  <c r="C36" i="24"/>
  <c r="C39" i="24"/>
  <c r="L26" i="24"/>
  <c r="K26" i="24"/>
  <c r="J26" i="24"/>
  <c r="I26" i="24"/>
  <c r="H26" i="24"/>
  <c r="G26" i="24"/>
  <c r="F26" i="24"/>
  <c r="E26" i="24"/>
  <c r="D26" i="24"/>
  <c r="C26" i="24"/>
  <c r="G25" i="24"/>
  <c r="F25" i="24"/>
  <c r="E25" i="24"/>
  <c r="D25" i="24"/>
  <c r="S50" i="22"/>
  <c r="S51" i="22"/>
  <c r="S52" i="22"/>
  <c r="S53" i="22"/>
  <c r="S56" i="22"/>
  <c r="I58" i="22"/>
  <c r="J58" i="22"/>
  <c r="K58" i="22"/>
  <c r="L58" i="22"/>
  <c r="M58" i="22"/>
  <c r="N58" i="22"/>
  <c r="O58" i="22"/>
  <c r="P58" i="22"/>
  <c r="Q58" i="22"/>
  <c r="R58" i="22"/>
  <c r="AH68" i="24"/>
  <c r="AH69" i="24"/>
  <c r="AH70" i="24"/>
  <c r="AH71" i="24"/>
  <c r="AH72" i="24"/>
  <c r="AH73" i="24"/>
  <c r="AH74" i="24"/>
  <c r="AH75" i="24"/>
  <c r="AH76" i="24"/>
  <c r="AH77" i="24"/>
  <c r="AH63" i="24"/>
  <c r="Z78" i="24"/>
  <c r="AA78" i="24"/>
  <c r="AB78" i="24"/>
  <c r="AC78" i="24"/>
  <c r="AD78" i="24"/>
  <c r="AE78" i="24"/>
  <c r="AF78" i="24"/>
  <c r="AG78" i="24"/>
  <c r="Y78" i="24"/>
  <c r="A27" i="24"/>
  <c r="A28" i="24"/>
  <c r="A29" i="24"/>
  <c r="A30" i="24"/>
  <c r="A31" i="24"/>
  <c r="A32" i="24"/>
  <c r="A33" i="24"/>
  <c r="A34" i="24"/>
  <c r="A35" i="24"/>
  <c r="A36" i="24"/>
  <c r="A37" i="24"/>
  <c r="A38" i="24"/>
  <c r="A39" i="24"/>
  <c r="A26" i="24"/>
  <c r="A25" i="24"/>
  <c r="A44" i="24"/>
  <c r="A45" i="24"/>
  <c r="A46" i="24"/>
  <c r="A47" i="24"/>
  <c r="A48" i="24"/>
  <c r="A49" i="24"/>
  <c r="A50" i="24"/>
  <c r="A51" i="24"/>
  <c r="A52" i="24"/>
  <c r="A53" i="24"/>
  <c r="A54" i="24"/>
  <c r="A55" i="24"/>
  <c r="A56" i="24"/>
  <c r="A57" i="24"/>
  <c r="AH64" i="24"/>
  <c r="AH65" i="24"/>
  <c r="AH66" i="24"/>
  <c r="AH67" i="24"/>
  <c r="Z44" i="24"/>
  <c r="AA44" i="24"/>
  <c r="AB44" i="24"/>
  <c r="A58" i="24"/>
  <c r="G210" i="20"/>
  <c r="G212" i="20" s="1"/>
  <c r="I30" i="22" s="1"/>
  <c r="I31" i="22" s="1"/>
  <c r="D23" i="18" s="1"/>
  <c r="H210" i="20"/>
  <c r="I210" i="20"/>
  <c r="I211" i="20" s="1"/>
  <c r="I212" i="20" s="1"/>
  <c r="K30" i="22" s="1"/>
  <c r="K31" i="22" s="1"/>
  <c r="F23" i="18" s="1"/>
  <c r="J210" i="20"/>
  <c r="J211" i="20" s="1"/>
  <c r="J212" i="20" s="1"/>
  <c r="L30" i="22" s="1"/>
  <c r="L31" i="22" s="1"/>
  <c r="G23" i="18" s="1"/>
  <c r="K210" i="20"/>
  <c r="L210" i="20"/>
  <c r="M210" i="20"/>
  <c r="M211" i="20" s="1"/>
  <c r="M212" i="20" s="1"/>
  <c r="O30" i="22" s="1"/>
  <c r="O31" i="22" s="1"/>
  <c r="J23" i="18" s="1"/>
  <c r="N210" i="20"/>
  <c r="N211" i="20" s="1"/>
  <c r="N212" i="20" s="1"/>
  <c r="P30" i="22" s="1"/>
  <c r="P31" i="22" s="1"/>
  <c r="K23" i="18" s="1"/>
  <c r="O210" i="20"/>
  <c r="O211" i="20" s="1"/>
  <c r="O212" i="20" s="1"/>
  <c r="Q30" i="22" s="1"/>
  <c r="Q31" i="22" s="1"/>
  <c r="L23" i="18" s="1"/>
  <c r="P210" i="20"/>
  <c r="P211" i="20"/>
  <c r="P212" i="20" s="1"/>
  <c r="R30" i="22" s="1"/>
  <c r="R31" i="22" s="1"/>
  <c r="M23" i="18" s="1"/>
  <c r="Q209" i="20"/>
  <c r="Q208" i="20"/>
  <c r="Q207" i="20"/>
  <c r="Q206" i="20"/>
  <c r="Q205" i="20"/>
  <c r="Q204" i="20"/>
  <c r="Q203" i="20"/>
  <c r="Q202" i="20"/>
  <c r="Q201" i="20"/>
  <c r="Q200" i="20"/>
  <c r="Q199" i="20"/>
  <c r="Q198" i="20"/>
  <c r="Q197" i="20"/>
  <c r="Q196" i="20"/>
  <c r="Q195" i="20"/>
  <c r="Q194" i="20"/>
  <c r="Q193" i="20"/>
  <c r="Q192" i="20"/>
  <c r="Q191" i="20"/>
  <c r="Q190" i="20"/>
  <c r="Q189" i="20"/>
  <c r="Q188" i="20"/>
  <c r="Q187" i="20"/>
  <c r="Q186" i="20"/>
  <c r="Q185" i="20"/>
  <c r="Q184" i="20"/>
  <c r="Q183" i="20"/>
  <c r="Q182" i="20"/>
  <c r="Q181" i="20"/>
  <c r="Q180" i="20"/>
  <c r="G175" i="20"/>
  <c r="H175" i="20"/>
  <c r="H176" i="20" s="1"/>
  <c r="H177" i="20" s="1"/>
  <c r="J19" i="22" s="1"/>
  <c r="I175" i="20"/>
  <c r="I176" i="20"/>
  <c r="I177" i="20" s="1"/>
  <c r="K19" i="22" s="1"/>
  <c r="J175" i="20"/>
  <c r="J176" i="20" s="1"/>
  <c r="J177" i="20" s="1"/>
  <c r="L19" i="22" s="1"/>
  <c r="K175" i="20"/>
  <c r="K176" i="20" s="1"/>
  <c r="K177" i="20" s="1"/>
  <c r="M19" i="22" s="1"/>
  <c r="L175" i="20"/>
  <c r="L176" i="20" s="1"/>
  <c r="L177" i="20" s="1"/>
  <c r="N19" i="22" s="1"/>
  <c r="M175" i="20"/>
  <c r="M176" i="20"/>
  <c r="M177" i="20" s="1"/>
  <c r="O19" i="22" s="1"/>
  <c r="N175" i="20"/>
  <c r="N176" i="20" s="1"/>
  <c r="N177" i="20" s="1"/>
  <c r="P19" i="22" s="1"/>
  <c r="O175" i="20"/>
  <c r="O176" i="20" s="1"/>
  <c r="O177" i="20" s="1"/>
  <c r="Q19" i="22" s="1"/>
  <c r="P175" i="20"/>
  <c r="Q174" i="20"/>
  <c r="Q173" i="20"/>
  <c r="Q172" i="20"/>
  <c r="Q171" i="20"/>
  <c r="Q170" i="20"/>
  <c r="Q169" i="20"/>
  <c r="Q168" i="20"/>
  <c r="Q167" i="20"/>
  <c r="Q166" i="20"/>
  <c r="Q165" i="20"/>
  <c r="Q164" i="20"/>
  <c r="Q163" i="20"/>
  <c r="Q162" i="20"/>
  <c r="Q161" i="20"/>
  <c r="Q160" i="20"/>
  <c r="Q159" i="20"/>
  <c r="Q158" i="20"/>
  <c r="Q157" i="20"/>
  <c r="Q156" i="20"/>
  <c r="Q155" i="20"/>
  <c r="Q154" i="20"/>
  <c r="Q153" i="20"/>
  <c r="Q152" i="20"/>
  <c r="Q151" i="20"/>
  <c r="Q150" i="20"/>
  <c r="Q149" i="20"/>
  <c r="Q148" i="20"/>
  <c r="Q147" i="20"/>
  <c r="Q146" i="20"/>
  <c r="Q145" i="20"/>
  <c r="G140" i="20"/>
  <c r="G142" i="20"/>
  <c r="I18" i="22" s="1"/>
  <c r="H140" i="20"/>
  <c r="H141" i="20" s="1"/>
  <c r="H142" i="20" s="1"/>
  <c r="J18" i="22" s="1"/>
  <c r="I140" i="20"/>
  <c r="J140" i="20"/>
  <c r="J141" i="20" s="1"/>
  <c r="J142" i="20" s="1"/>
  <c r="L18" i="22" s="1"/>
  <c r="K140" i="20"/>
  <c r="K141" i="20" s="1"/>
  <c r="K142" i="20" s="1"/>
  <c r="M18" i="22" s="1"/>
  <c r="L140" i="20"/>
  <c r="L141" i="20"/>
  <c r="L142" i="20" s="1"/>
  <c r="N18" i="22" s="1"/>
  <c r="M140" i="20"/>
  <c r="M141" i="20" s="1"/>
  <c r="M142" i="20" s="1"/>
  <c r="O18" i="22" s="1"/>
  <c r="N140" i="20"/>
  <c r="N141" i="20" s="1"/>
  <c r="N142" i="20" s="1"/>
  <c r="P18" i="22" s="1"/>
  <c r="O140" i="20"/>
  <c r="O141" i="20" s="1"/>
  <c r="O142" i="20" s="1"/>
  <c r="Q18" i="22" s="1"/>
  <c r="P140" i="20"/>
  <c r="P141" i="20" s="1"/>
  <c r="P142" i="20" s="1"/>
  <c r="R18" i="22" s="1"/>
  <c r="I141" i="20"/>
  <c r="I142" i="20" s="1"/>
  <c r="K18" i="22" s="1"/>
  <c r="Q139" i="20"/>
  <c r="Q138" i="20"/>
  <c r="Q137" i="20"/>
  <c r="Q136" i="20"/>
  <c r="Q135" i="20"/>
  <c r="Q134" i="20"/>
  <c r="Q133" i="20"/>
  <c r="Q132" i="20"/>
  <c r="Q131" i="20"/>
  <c r="Q130" i="20"/>
  <c r="Q129" i="20"/>
  <c r="Q128" i="20"/>
  <c r="Q127" i="20"/>
  <c r="Q126" i="20"/>
  <c r="Q125" i="20"/>
  <c r="Q124" i="20"/>
  <c r="Q123" i="20"/>
  <c r="Q122" i="20"/>
  <c r="Q121" i="20"/>
  <c r="Q120" i="20"/>
  <c r="Q119" i="20"/>
  <c r="Q118" i="20"/>
  <c r="Q117" i="20"/>
  <c r="Q116" i="20"/>
  <c r="Q115" i="20"/>
  <c r="Q114" i="20"/>
  <c r="Q113" i="20"/>
  <c r="Q112" i="20"/>
  <c r="Q111" i="20"/>
  <c r="Q110" i="20"/>
  <c r="G105" i="20"/>
  <c r="H105" i="20"/>
  <c r="I105" i="20"/>
  <c r="J105" i="20"/>
  <c r="J106" i="20" s="1"/>
  <c r="J107" i="20" s="1"/>
  <c r="L17" i="22" s="1"/>
  <c r="K105" i="20"/>
  <c r="K106" i="20" s="1"/>
  <c r="K107" i="20" s="1"/>
  <c r="M17" i="22" s="1"/>
  <c r="L105" i="20"/>
  <c r="L106" i="20" s="1"/>
  <c r="M105" i="20"/>
  <c r="M106" i="20" s="1"/>
  <c r="M107" i="20" s="1"/>
  <c r="O17" i="22" s="1"/>
  <c r="N105" i="20"/>
  <c r="N106" i="20" s="1"/>
  <c r="N107" i="20" s="1"/>
  <c r="P17" i="22" s="1"/>
  <c r="O105" i="20"/>
  <c r="P105" i="20"/>
  <c r="Q104" i="20"/>
  <c r="Q103" i="20"/>
  <c r="Q102" i="20"/>
  <c r="Q101" i="20"/>
  <c r="Q100" i="20"/>
  <c r="Q99" i="20"/>
  <c r="Q98" i="20"/>
  <c r="Q97" i="20"/>
  <c r="Q96" i="20"/>
  <c r="Q95" i="20"/>
  <c r="Q94" i="20"/>
  <c r="Q93" i="20"/>
  <c r="Q92" i="20"/>
  <c r="Q91" i="20"/>
  <c r="Q90" i="20"/>
  <c r="Q89" i="20"/>
  <c r="Q88" i="20"/>
  <c r="Q87" i="20"/>
  <c r="Q86" i="20"/>
  <c r="Q85" i="20"/>
  <c r="Q84" i="20"/>
  <c r="Q83" i="20"/>
  <c r="Q82" i="20"/>
  <c r="Q81" i="20"/>
  <c r="Q80" i="20"/>
  <c r="Q79" i="20"/>
  <c r="Q78" i="20"/>
  <c r="Q77" i="20"/>
  <c r="Q76" i="20"/>
  <c r="Q75" i="20"/>
  <c r="G70" i="20"/>
  <c r="H70" i="20"/>
  <c r="I70" i="20"/>
  <c r="I71" i="20" s="1"/>
  <c r="I72" i="20" s="1"/>
  <c r="K16" i="22" s="1"/>
  <c r="J70" i="20"/>
  <c r="J71" i="20" s="1"/>
  <c r="J72" i="20" s="1"/>
  <c r="L16" i="22" s="1"/>
  <c r="K70" i="20"/>
  <c r="K71" i="20" s="1"/>
  <c r="K72" i="20" s="1"/>
  <c r="M16" i="22" s="1"/>
  <c r="L70" i="20"/>
  <c r="M70" i="20"/>
  <c r="M71" i="20" s="1"/>
  <c r="M72" i="20" s="1"/>
  <c r="O16" i="22" s="1"/>
  <c r="N70" i="20"/>
  <c r="N71" i="20" s="1"/>
  <c r="N72" i="20" s="1"/>
  <c r="P16" i="22" s="1"/>
  <c r="O70" i="20"/>
  <c r="O71" i="20" s="1"/>
  <c r="O72" i="20" s="1"/>
  <c r="Q16" i="22" s="1"/>
  <c r="P70" i="20"/>
  <c r="P71" i="20"/>
  <c r="P72" i="20" s="1"/>
  <c r="R16" i="22" s="1"/>
  <c r="Q69" i="20"/>
  <c r="Q68" i="20"/>
  <c r="Q67" i="20"/>
  <c r="Q66" i="20"/>
  <c r="Q65" i="20"/>
  <c r="Q64" i="20"/>
  <c r="Q63" i="20"/>
  <c r="Q62" i="20"/>
  <c r="Q61" i="20"/>
  <c r="Q60" i="20"/>
  <c r="Q59" i="20"/>
  <c r="Q58" i="20"/>
  <c r="Q57" i="20"/>
  <c r="Q56" i="20"/>
  <c r="Q55" i="20"/>
  <c r="Q54" i="20"/>
  <c r="Q53" i="20"/>
  <c r="Q52" i="20"/>
  <c r="Q51" i="20"/>
  <c r="Q50" i="20"/>
  <c r="Q49" i="20"/>
  <c r="Q48" i="20"/>
  <c r="Q47" i="20"/>
  <c r="Q46" i="20"/>
  <c r="Q45" i="20"/>
  <c r="Q44" i="20"/>
  <c r="Q43" i="20"/>
  <c r="Q42" i="20"/>
  <c r="Q41" i="20"/>
  <c r="Q40" i="20"/>
  <c r="F33" i="18"/>
  <c r="D6" i="18"/>
  <c r="D9" i="18"/>
  <c r="H39" i="22"/>
  <c r="D10" i="18"/>
  <c r="E18" i="18"/>
  <c r="I35" i="20"/>
  <c r="I36" i="20" s="1"/>
  <c r="I37" i="20" s="1"/>
  <c r="K15" i="22" s="1"/>
  <c r="J35" i="20"/>
  <c r="Q9" i="20"/>
  <c r="Q10" i="20"/>
  <c r="Q11" i="20"/>
  <c r="Q12" i="20"/>
  <c r="Q13" i="20"/>
  <c r="Q14" i="20"/>
  <c r="Q15" i="20"/>
  <c r="Q16" i="20"/>
  <c r="Q17" i="20"/>
  <c r="Q18" i="20"/>
  <c r="Q19" i="20"/>
  <c r="Q20" i="20"/>
  <c r="Q21" i="20"/>
  <c r="Q22" i="20"/>
  <c r="Q23" i="20"/>
  <c r="Q24" i="20"/>
  <c r="Q25" i="20"/>
  <c r="Q26" i="20"/>
  <c r="Q27" i="20"/>
  <c r="Q28" i="20"/>
  <c r="Q29" i="20"/>
  <c r="Q30" i="20"/>
  <c r="Q31" i="20"/>
  <c r="Q32" i="20"/>
  <c r="Q33" i="20"/>
  <c r="Q34" i="20"/>
  <c r="P35" i="20"/>
  <c r="P36" i="20"/>
  <c r="P37" i="20" s="1"/>
  <c r="R15" i="22" s="1"/>
  <c r="O35" i="20"/>
  <c r="O36" i="20" s="1"/>
  <c r="O37" i="20" s="1"/>
  <c r="Q15" i="22" s="1"/>
  <c r="N35" i="20"/>
  <c r="N36" i="20" s="1"/>
  <c r="N37" i="20" s="1"/>
  <c r="P15" i="22" s="1"/>
  <c r="M35" i="20"/>
  <c r="M36" i="20" s="1"/>
  <c r="M37" i="20" s="1"/>
  <c r="O15" i="22" s="1"/>
  <c r="L35" i="20"/>
  <c r="L36" i="20"/>
  <c r="L37" i="20" s="1"/>
  <c r="N15" i="22" s="1"/>
  <c r="K35" i="20"/>
  <c r="K36" i="20" s="1"/>
  <c r="K37" i="20" s="1"/>
  <c r="M15" i="22" s="1"/>
  <c r="H35" i="20"/>
  <c r="G35" i="20"/>
  <c r="G37" i="20" s="1"/>
  <c r="I15" i="22" s="1"/>
  <c r="Q8" i="20"/>
  <c r="Q7" i="20"/>
  <c r="Q6" i="20"/>
  <c r="Q5" i="20"/>
  <c r="L71" i="20"/>
  <c r="L72" i="20" s="1"/>
  <c r="N16" i="22" s="1"/>
  <c r="H71" i="20"/>
  <c r="H72" i="20" s="1"/>
  <c r="J16" i="22" s="1"/>
  <c r="G177" i="20"/>
  <c r="I19" i="22" s="1"/>
  <c r="N249" i="20"/>
  <c r="O249" i="20" s="1"/>
  <c r="P249" i="20" s="1"/>
  <c r="M243" i="20"/>
  <c r="N243" i="20" s="1"/>
  <c r="O243" i="20" s="1"/>
  <c r="P243" i="20" s="1"/>
  <c r="N255" i="20"/>
  <c r="O255" i="20" s="1"/>
  <c r="P255" i="20" s="1"/>
  <c r="M223" i="20"/>
  <c r="P106" i="20"/>
  <c r="P107" i="20" s="1"/>
  <c r="R17" i="22" s="1"/>
  <c r="I106" i="20"/>
  <c r="I107" i="20" s="1"/>
  <c r="K17" i="22" s="1"/>
  <c r="X53" i="24"/>
  <c r="P179" i="20"/>
  <c r="I74" i="20"/>
  <c r="AD53" i="24"/>
  <c r="AD49" i="24"/>
  <c r="AA46" i="24"/>
  <c r="L211" i="20"/>
  <c r="L212" i="20" s="1"/>
  <c r="N30" i="22" s="1"/>
  <c r="N31" i="22" s="1"/>
  <c r="I23" i="18" s="1"/>
  <c r="P226" i="20"/>
  <c r="J226" i="20"/>
  <c r="H235" i="20"/>
  <c r="G235" i="20"/>
  <c r="K235" i="20"/>
  <c r="Q235" i="20" s="1"/>
  <c r="N235" i="20"/>
  <c r="O235" i="20"/>
  <c r="P235" i="20"/>
  <c r="L235" i="20"/>
  <c r="M235" i="20"/>
  <c r="I235" i="20"/>
  <c r="J36" i="20"/>
  <c r="J37" i="20" s="1"/>
  <c r="L15" i="22" s="1"/>
  <c r="K211" i="20"/>
  <c r="K212" i="20" s="1"/>
  <c r="M30" i="22" s="1"/>
  <c r="M31" i="22" s="1"/>
  <c r="H23" i="18" s="1"/>
  <c r="G72" i="20"/>
  <c r="I16" i="22" s="1"/>
  <c r="O106" i="20"/>
  <c r="O107" i="20" s="1"/>
  <c r="Q17" i="22" s="1"/>
  <c r="G107" i="20"/>
  <c r="I17" i="22"/>
  <c r="P176" i="20"/>
  <c r="P177" i="20" s="1"/>
  <c r="R19" i="22" s="1"/>
  <c r="Q175" i="20"/>
  <c r="P250" i="20"/>
  <c r="L250" i="20"/>
  <c r="I250" i="20"/>
  <c r="J250" i="20"/>
  <c r="H250" i="20"/>
  <c r="P271" i="20"/>
  <c r="H271" i="20"/>
  <c r="G271" i="20"/>
  <c r="N271" i="20"/>
  <c r="O271" i="20"/>
  <c r="L271" i="20"/>
  <c r="M271" i="20"/>
  <c r="Q229" i="20"/>
  <c r="L265" i="20"/>
  <c r="M247" i="20"/>
  <c r="Q247" i="20" s="1"/>
  <c r="L247" i="20"/>
  <c r="H274" i="20"/>
  <c r="G274" i="20"/>
  <c r="H256" i="20"/>
  <c r="G256" i="20"/>
  <c r="H238" i="20"/>
  <c r="G238" i="20"/>
  <c r="Q238" i="20" s="1"/>
  <c r="J232" i="20"/>
  <c r="G220" i="20"/>
  <c r="K220" i="20"/>
  <c r="P238" i="20"/>
  <c r="H39" i="20"/>
  <c r="Y43" i="24"/>
  <c r="H144" i="20"/>
  <c r="H179" i="20"/>
  <c r="X54" i="24"/>
  <c r="Y58" i="24"/>
  <c r="M18" i="18"/>
  <c r="P39" i="20"/>
  <c r="Z62" i="24"/>
  <c r="P109" i="20"/>
  <c r="E43" i="24"/>
  <c r="K48" i="22"/>
  <c r="G109" i="20"/>
  <c r="L43" i="24"/>
  <c r="AA54" i="24"/>
  <c r="AC4" i="24" l="1"/>
  <c r="L109" i="20"/>
  <c r="X43" i="24"/>
  <c r="AD43" i="24"/>
  <c r="I109" i="20"/>
  <c r="J18" i="18"/>
  <c r="I39" i="20"/>
  <c r="I4" i="20"/>
  <c r="M39" i="20"/>
  <c r="Z43" i="24"/>
  <c r="Z4" i="24"/>
  <c r="I144" i="20"/>
  <c r="M4" i="20"/>
  <c r="M257" i="20"/>
  <c r="L4" i="20"/>
  <c r="I33" i="18"/>
  <c r="L179" i="20"/>
  <c r="L215" i="20"/>
  <c r="L227" i="20" s="1"/>
  <c r="N48" i="22"/>
  <c r="AC62" i="24"/>
  <c r="L241" i="20"/>
  <c r="G262" i="20"/>
  <c r="J262" i="20"/>
  <c r="O241" i="20"/>
  <c r="Q271" i="20"/>
  <c r="I262" i="20"/>
  <c r="AH78" i="24"/>
  <c r="M262" i="20"/>
  <c r="G241" i="20"/>
  <c r="O262" i="20"/>
  <c r="N241" i="20"/>
  <c r="P241" i="20"/>
  <c r="H262" i="20"/>
  <c r="Q220" i="20"/>
  <c r="Q217" i="20"/>
  <c r="P262" i="20"/>
  <c r="N269" i="20"/>
  <c r="K262" i="20"/>
  <c r="L262" i="20"/>
  <c r="Q256" i="20"/>
  <c r="Q253" i="20"/>
  <c r="AE4" i="24"/>
  <c r="AB20" i="24"/>
  <c r="AA4" i="24"/>
  <c r="P74" i="20"/>
  <c r="L144" i="20"/>
  <c r="AE43" i="24"/>
  <c r="H4" i="20"/>
  <c r="D43" i="24"/>
  <c r="N39" i="20"/>
  <c r="F43" i="24"/>
  <c r="M33" i="18"/>
  <c r="L39" i="20"/>
  <c r="AG4" i="24"/>
  <c r="I18" i="18"/>
  <c r="L74" i="20"/>
  <c r="R48" i="22"/>
  <c r="P215" i="20"/>
  <c r="P263" i="20" s="1"/>
  <c r="H74" i="20"/>
  <c r="AG43" i="24"/>
  <c r="E33" i="18"/>
  <c r="P4" i="20"/>
  <c r="L222" i="20"/>
  <c r="M222" i="20" s="1"/>
  <c r="N222" i="20" s="1"/>
  <c r="O222" i="20" s="1"/>
  <c r="P222" i="20" s="1"/>
  <c r="L252" i="20"/>
  <c r="M252" i="20" s="1"/>
  <c r="N252" i="20" s="1"/>
  <c r="O252" i="20" s="1"/>
  <c r="P252" i="20" s="1"/>
  <c r="L240" i="20"/>
  <c r="M240" i="20" s="1"/>
  <c r="N240" i="20" s="1"/>
  <c r="O240" i="20" s="1"/>
  <c r="P240" i="20" s="1"/>
  <c r="N242" i="20"/>
  <c r="L228" i="20"/>
  <c r="M228" i="20" s="1"/>
  <c r="N228" i="20" s="1"/>
  <c r="O228" i="20" s="1"/>
  <c r="P228" i="20" s="1"/>
  <c r="P237" i="20"/>
  <c r="M239" i="20"/>
  <c r="L258" i="20"/>
  <c r="M258" i="20" s="1"/>
  <c r="N258" i="20" s="1"/>
  <c r="O258" i="20" s="1"/>
  <c r="P258" i="20" s="1"/>
  <c r="O215" i="20"/>
  <c r="O230" i="20" s="1"/>
  <c r="L33" i="18"/>
  <c r="AF43" i="24"/>
  <c r="O39" i="20"/>
  <c r="O4" i="20"/>
  <c r="AB4" i="24"/>
  <c r="AE20" i="24"/>
  <c r="H33" i="18"/>
  <c r="X20" i="24"/>
  <c r="AC20" i="24"/>
  <c r="L272" i="20"/>
  <c r="L236" i="20"/>
  <c r="Q210" i="20"/>
  <c r="H211" i="20"/>
  <c r="H212" i="20" s="1"/>
  <c r="J30" i="22" s="1"/>
  <c r="S30" i="22" s="1"/>
  <c r="S31" i="22" s="1"/>
  <c r="AF4" i="24"/>
  <c r="S58" i="22"/>
  <c r="Q268" i="20"/>
  <c r="J241" i="20"/>
  <c r="I241" i="20"/>
  <c r="H241" i="20"/>
  <c r="K241" i="20"/>
  <c r="M274" i="20"/>
  <c r="J274" i="20"/>
  <c r="K274" i="20"/>
  <c r="I274" i="20"/>
  <c r="P274" i="20"/>
  <c r="O274" i="20"/>
  <c r="L274" i="20"/>
  <c r="AA45" i="24"/>
  <c r="AA59" i="24" s="1"/>
  <c r="P232" i="20"/>
  <c r="N233" i="20" s="1"/>
  <c r="M232" i="20"/>
  <c r="H232" i="20"/>
  <c r="G232" i="20"/>
  <c r="K232" i="20"/>
  <c r="I232" i="20"/>
  <c r="O232" i="20"/>
  <c r="L232" i="20"/>
  <c r="H265" i="20"/>
  <c r="O265" i="20"/>
  <c r="P265" i="20"/>
  <c r="M266" i="20" s="1"/>
  <c r="J265" i="20"/>
  <c r="G265" i="20"/>
  <c r="I48" i="22"/>
  <c r="D18" i="18"/>
  <c r="X62" i="24"/>
  <c r="G144" i="20"/>
  <c r="M221" i="20"/>
  <c r="M265" i="20"/>
  <c r="Q140" i="20"/>
  <c r="I265" i="20"/>
  <c r="H259" i="20"/>
  <c r="N259" i="20"/>
  <c r="O259" i="20"/>
  <c r="G259" i="20"/>
  <c r="P259" i="20"/>
  <c r="J259" i="20"/>
  <c r="I259" i="20"/>
  <c r="K144" i="20"/>
  <c r="K109" i="20"/>
  <c r="M48" i="22"/>
  <c r="K4" i="20"/>
  <c r="AB43" i="24"/>
  <c r="K179" i="20"/>
  <c r="AA20" i="24"/>
  <c r="H36" i="20"/>
  <c r="H37" i="20" s="1"/>
  <c r="J15" i="22" s="1"/>
  <c r="S15" i="22" s="1"/>
  <c r="Q35" i="20"/>
  <c r="Q70" i="20"/>
  <c r="H106" i="20"/>
  <c r="H107" i="20" s="1"/>
  <c r="J17" i="22" s="1"/>
  <c r="Q105" i="20"/>
  <c r="N265" i="20"/>
  <c r="Q244" i="20"/>
  <c r="K259" i="20"/>
  <c r="N34" i="18"/>
  <c r="N35" i="18"/>
  <c r="N36" i="18"/>
  <c r="T276" i="20"/>
  <c r="K226" i="20"/>
  <c r="M226" i="20"/>
  <c r="N226" i="20"/>
  <c r="I226" i="20"/>
  <c r="O226" i="20"/>
  <c r="L226" i="20"/>
  <c r="G226" i="20"/>
  <c r="K250" i="20"/>
  <c r="N250" i="20"/>
  <c r="M250" i="20"/>
  <c r="G250" i="20"/>
  <c r="N218" i="20"/>
  <c r="AF20" i="24"/>
  <c r="AD62" i="24"/>
  <c r="J39" i="20"/>
  <c r="H109" i="20"/>
  <c r="F18" i="18"/>
  <c r="AC43" i="24"/>
  <c r="K39" i="20"/>
  <c r="G43" i="24"/>
  <c r="P144" i="20"/>
  <c r="H215" i="20"/>
  <c r="L248" i="20"/>
  <c r="X59" i="24"/>
  <c r="I20" i="22"/>
  <c r="D21" i="18"/>
  <c r="AH49" i="24"/>
  <c r="Q176" i="20"/>
  <c r="Q177" i="20" s="1"/>
  <c r="AH47" i="24"/>
  <c r="AH57" i="24"/>
  <c r="AH50" i="24"/>
  <c r="Z59" i="24"/>
  <c r="AC59" i="24"/>
  <c r="AH54" i="24"/>
  <c r="AH46" i="24"/>
  <c r="AH52" i="24"/>
  <c r="AH55" i="24"/>
  <c r="AD20" i="24"/>
  <c r="Y56" i="24"/>
  <c r="AH56" i="24" s="1"/>
  <c r="AH51" i="24"/>
  <c r="Q141" i="20"/>
  <c r="Q142" i="20" s="1"/>
  <c r="AH53" i="24"/>
  <c r="AB59" i="24"/>
  <c r="AE59" i="24"/>
  <c r="AH48" i="24"/>
  <c r="AF59" i="24"/>
  <c r="Z20" i="24"/>
  <c r="Y20" i="24"/>
  <c r="AG20" i="24"/>
  <c r="AH5" i="24"/>
  <c r="AD44" i="24"/>
  <c r="AD59" i="24" s="1"/>
  <c r="AG58" i="24"/>
  <c r="AH58" i="24" s="1"/>
  <c r="N4" i="20"/>
  <c r="N74" i="20"/>
  <c r="N221" i="20"/>
  <c r="N257" i="20"/>
  <c r="N272" i="20"/>
  <c r="P48" i="22"/>
  <c r="N109" i="20"/>
  <c r="K33" i="18"/>
  <c r="K18" i="18"/>
  <c r="AE62" i="24"/>
  <c r="N245" i="20"/>
  <c r="N266" i="20"/>
  <c r="N236" i="20"/>
  <c r="N144" i="20"/>
  <c r="N179" i="20"/>
  <c r="N239" i="20"/>
  <c r="N263" i="20"/>
  <c r="N230" i="20"/>
  <c r="O109" i="20"/>
  <c r="O144" i="20"/>
  <c r="Y62" i="24"/>
  <c r="M144" i="20"/>
  <c r="I215" i="20"/>
  <c r="J43" i="24"/>
  <c r="J21" i="18"/>
  <c r="L20" i="22"/>
  <c r="Q71" i="20"/>
  <c r="L107" i="20"/>
  <c r="N17" i="22" s="1"/>
  <c r="N20" i="22" s="1"/>
  <c r="R20" i="22"/>
  <c r="M21" i="18"/>
  <c r="S19" i="22"/>
  <c r="S16" i="22"/>
  <c r="Q20" i="22"/>
  <c r="L21" i="18"/>
  <c r="K21" i="18"/>
  <c r="P20" i="22"/>
  <c r="M20" i="22"/>
  <c r="H21" i="18"/>
  <c r="K20" i="22"/>
  <c r="F21" i="18"/>
  <c r="G21" i="18"/>
  <c r="O20" i="22"/>
  <c r="S18" i="22"/>
  <c r="M251" i="20"/>
  <c r="M245" i="20"/>
  <c r="M248" i="20"/>
  <c r="M272" i="20"/>
  <c r="M263" i="20"/>
  <c r="M230" i="20"/>
  <c r="M269" i="20"/>
  <c r="M227" i="20"/>
  <c r="M224" i="20"/>
  <c r="M218" i="20"/>
  <c r="M236" i="20"/>
  <c r="M242" i="20"/>
  <c r="N251" i="20"/>
  <c r="N227" i="20"/>
  <c r="N248" i="20"/>
  <c r="G74" i="20"/>
  <c r="G4" i="20"/>
  <c r="AF62" i="24"/>
  <c r="G215" i="20"/>
  <c r="G218" i="20" s="1"/>
  <c r="C43" i="24"/>
  <c r="J179" i="20"/>
  <c r="I43" i="24"/>
  <c r="J74" i="20"/>
  <c r="H18" i="18"/>
  <c r="J33" i="18"/>
  <c r="AD4" i="24"/>
  <c r="Q48" i="22"/>
  <c r="L48" i="22"/>
  <c r="O179" i="20"/>
  <c r="J4" i="20"/>
  <c r="M74" i="20"/>
  <c r="K215" i="20"/>
  <c r="K43" i="24"/>
  <c r="L18" i="18"/>
  <c r="X4" i="24"/>
  <c r="J109" i="20"/>
  <c r="M179" i="20"/>
  <c r="AA62" i="24"/>
  <c r="G18" i="18"/>
  <c r="G33" i="18"/>
  <c r="Y4" i="24"/>
  <c r="O48" i="22"/>
  <c r="J144" i="20"/>
  <c r="O74" i="20"/>
  <c r="K74" i="20"/>
  <c r="G39" i="20"/>
  <c r="M109" i="20"/>
  <c r="G179" i="20"/>
  <c r="J215" i="20"/>
  <c r="L269" i="20" l="1"/>
  <c r="L239" i="20"/>
  <c r="L257" i="20"/>
  <c r="L263" i="20"/>
  <c r="L218" i="20"/>
  <c r="L275" i="20"/>
  <c r="P257" i="20"/>
  <c r="L221" i="20"/>
  <c r="P230" i="20"/>
  <c r="L245" i="20"/>
  <c r="L251" i="20"/>
  <c r="P248" i="20"/>
  <c r="P272" i="20"/>
  <c r="L242" i="20"/>
  <c r="P218" i="20"/>
  <c r="P239" i="20"/>
  <c r="L224" i="20"/>
  <c r="O263" i="20"/>
  <c r="M233" i="20"/>
  <c r="Q72" i="20"/>
  <c r="Q262" i="20"/>
  <c r="M254" i="20"/>
  <c r="L233" i="20"/>
  <c r="N224" i="20"/>
  <c r="Q232" i="20"/>
  <c r="P251" i="20"/>
  <c r="P275" i="20"/>
  <c r="P269" i="20"/>
  <c r="P224" i="20"/>
  <c r="P254" i="20"/>
  <c r="P266" i="20"/>
  <c r="P242" i="20"/>
  <c r="P227" i="20"/>
  <c r="P245" i="20"/>
  <c r="P236" i="20"/>
  <c r="P233" i="20"/>
  <c r="P221" i="20"/>
  <c r="P260" i="20"/>
  <c r="AF80" i="24"/>
  <c r="Q12" i="22" s="1"/>
  <c r="Q13" i="22" s="1"/>
  <c r="L20" i="18" s="1"/>
  <c r="AB80" i="24"/>
  <c r="M12" i="22" s="1"/>
  <c r="M13" i="22" s="1"/>
  <c r="H20" i="18" s="1"/>
  <c r="AA80" i="24"/>
  <c r="L12" i="22" s="1"/>
  <c r="L13" i="22" s="1"/>
  <c r="G20" i="18" s="1"/>
  <c r="X80" i="24"/>
  <c r="I12" i="22" s="1"/>
  <c r="I13" i="22" s="1"/>
  <c r="D20" i="18" s="1"/>
  <c r="AC80" i="24"/>
  <c r="N12" i="22" s="1"/>
  <c r="N13" i="22" s="1"/>
  <c r="I20" i="18" s="1"/>
  <c r="AH45" i="24"/>
  <c r="E21" i="18"/>
  <c r="Q36" i="20"/>
  <c r="Q37" i="20" s="1"/>
  <c r="AG59" i="24"/>
  <c r="AG80" i="24" s="1"/>
  <c r="R12" i="22" s="1"/>
  <c r="Z80" i="24"/>
  <c r="K12" i="22" s="1"/>
  <c r="K13" i="22" s="1"/>
  <c r="F20" i="18" s="1"/>
  <c r="O227" i="20"/>
  <c r="O251" i="20"/>
  <c r="O218" i="20"/>
  <c r="O254" i="20"/>
  <c r="O221" i="20"/>
  <c r="J20" i="22"/>
  <c r="Q250" i="20"/>
  <c r="O272" i="20"/>
  <c r="O224" i="20"/>
  <c r="O236" i="20"/>
  <c r="O260" i="20"/>
  <c r="J31" i="22"/>
  <c r="E23" i="18" s="1"/>
  <c r="N23" i="18" s="1"/>
  <c r="N260" i="20"/>
  <c r="Q106" i="20"/>
  <c r="Q107" i="20" s="1"/>
  <c r="Q265" i="20"/>
  <c r="L266" i="20"/>
  <c r="M260" i="20"/>
  <c r="L254" i="20"/>
  <c r="Q226" i="20"/>
  <c r="Q259" i="20"/>
  <c r="Q274" i="20"/>
  <c r="O275" i="20"/>
  <c r="O239" i="20"/>
  <c r="O269" i="20"/>
  <c r="O248" i="20"/>
  <c r="O242" i="20"/>
  <c r="Q211" i="20"/>
  <c r="Q212" i="20" s="1"/>
  <c r="N254" i="20"/>
  <c r="O233" i="20"/>
  <c r="M275" i="20"/>
  <c r="O257" i="20"/>
  <c r="O245" i="20"/>
  <c r="O266" i="20"/>
  <c r="N275" i="20"/>
  <c r="AE80" i="24"/>
  <c r="P12" i="22" s="1"/>
  <c r="P13" i="22" s="1"/>
  <c r="K20" i="18" s="1"/>
  <c r="Q241" i="20"/>
  <c r="L260" i="20"/>
  <c r="L230" i="20"/>
  <c r="AD80" i="24"/>
  <c r="O12" i="22" s="1"/>
  <c r="O13" i="22" s="1"/>
  <c r="J20" i="18" s="1"/>
  <c r="I21" i="18"/>
  <c r="AH44" i="24"/>
  <c r="H233" i="20"/>
  <c r="H245" i="20"/>
  <c r="H260" i="20"/>
  <c r="H266" i="20"/>
  <c r="H236" i="20"/>
  <c r="H263" i="20"/>
  <c r="H221" i="20"/>
  <c r="H227" i="20"/>
  <c r="H218" i="20"/>
  <c r="H239" i="20"/>
  <c r="H242" i="20"/>
  <c r="H251" i="20"/>
  <c r="H224" i="20"/>
  <c r="H254" i="20"/>
  <c r="H230" i="20"/>
  <c r="H275" i="20"/>
  <c r="H269" i="20"/>
  <c r="H248" i="20"/>
  <c r="H272" i="20"/>
  <c r="H257" i="20"/>
  <c r="Y59" i="24"/>
  <c r="Y80" i="24" s="1"/>
  <c r="S17" i="22"/>
  <c r="S20" i="22" s="1"/>
  <c r="AH20" i="24"/>
  <c r="R13" i="22"/>
  <c r="M20" i="18" s="1"/>
  <c r="I260" i="20"/>
  <c r="I239" i="20"/>
  <c r="I248" i="20"/>
  <c r="I251" i="20"/>
  <c r="I227" i="20"/>
  <c r="I236" i="20"/>
  <c r="I254" i="20"/>
  <c r="I221" i="20"/>
  <c r="I242" i="20"/>
  <c r="I230" i="20"/>
  <c r="I263" i="20"/>
  <c r="I245" i="20"/>
  <c r="I224" i="20"/>
  <c r="I266" i="20"/>
  <c r="I272" i="20"/>
  <c r="I233" i="20"/>
  <c r="I257" i="20"/>
  <c r="I269" i="20"/>
  <c r="I218" i="20"/>
  <c r="I275" i="20"/>
  <c r="J245" i="20"/>
  <c r="J275" i="20"/>
  <c r="J251" i="20"/>
  <c r="J242" i="20"/>
  <c r="J224" i="20"/>
  <c r="J230" i="20"/>
  <c r="J257" i="20"/>
  <c r="J227" i="20"/>
  <c r="J254" i="20"/>
  <c r="J260" i="20"/>
  <c r="J248" i="20"/>
  <c r="J239" i="20"/>
  <c r="J272" i="20"/>
  <c r="J236" i="20"/>
  <c r="J263" i="20"/>
  <c r="J233" i="20"/>
  <c r="J218" i="20"/>
  <c r="J221" i="20"/>
  <c r="J269" i="20"/>
  <c r="J266" i="20"/>
  <c r="G248" i="20"/>
  <c r="G275" i="20"/>
  <c r="G230" i="20"/>
  <c r="G260" i="20"/>
  <c r="G251" i="20"/>
  <c r="G257" i="20"/>
  <c r="G245" i="20"/>
  <c r="G272" i="20"/>
  <c r="G242" i="20"/>
  <c r="G269" i="20"/>
  <c r="G266" i="20"/>
  <c r="G227" i="20"/>
  <c r="G263" i="20"/>
  <c r="G236" i="20"/>
  <c r="G224" i="20"/>
  <c r="G239" i="20"/>
  <c r="G233" i="20"/>
  <c r="G221" i="20"/>
  <c r="G254" i="20"/>
  <c r="K263" i="20"/>
  <c r="K221" i="20"/>
  <c r="K269" i="20"/>
  <c r="K218" i="20"/>
  <c r="K245" i="20"/>
  <c r="K266" i="20"/>
  <c r="K242" i="20"/>
  <c r="K272" i="20"/>
  <c r="K236" i="20"/>
  <c r="K260" i="20"/>
  <c r="K233" i="20"/>
  <c r="K275" i="20"/>
  <c r="K257" i="20"/>
  <c r="K224" i="20"/>
  <c r="K248" i="20"/>
  <c r="K239" i="20"/>
  <c r="K230" i="20"/>
  <c r="K251" i="20"/>
  <c r="K227" i="20"/>
  <c r="K254" i="20"/>
  <c r="P276" i="20" l="1"/>
  <c r="R26" i="22" s="1"/>
  <c r="R27" i="22" s="1"/>
  <c r="M276" i="20"/>
  <c r="O26" i="22" s="1"/>
  <c r="O27" i="22" s="1"/>
  <c r="J22" i="18" s="1"/>
  <c r="M22" i="22"/>
  <c r="M42" i="22" s="1"/>
  <c r="M43" i="22" s="1"/>
  <c r="H24" i="18" s="1"/>
  <c r="Q22" i="22"/>
  <c r="Q36" i="22" s="1"/>
  <c r="P22" i="22"/>
  <c r="P42" i="22" s="1"/>
  <c r="P43" i="22" s="1"/>
  <c r="K24" i="18" s="1"/>
  <c r="L22" i="22"/>
  <c r="L37" i="22" s="1"/>
  <c r="I22" i="22"/>
  <c r="I36" i="22" s="1"/>
  <c r="AH59" i="24"/>
  <c r="N22" i="22"/>
  <c r="N42" i="22" s="1"/>
  <c r="N43" i="22" s="1"/>
  <c r="I24" i="18" s="1"/>
  <c r="N21" i="18"/>
  <c r="K22" i="22"/>
  <c r="K38" i="22" s="1"/>
  <c r="O276" i="20"/>
  <c r="Q26" i="22" s="1"/>
  <c r="Q27" i="22" s="1"/>
  <c r="L276" i="20"/>
  <c r="N26" i="22" s="1"/>
  <c r="N27" i="22" s="1"/>
  <c r="I22" i="18" s="1"/>
  <c r="N276" i="20"/>
  <c r="P26" i="22" s="1"/>
  <c r="P27" i="22" s="1"/>
  <c r="K22" i="18" s="1"/>
  <c r="O22" i="22"/>
  <c r="O38" i="22" s="1"/>
  <c r="Q269" i="20"/>
  <c r="R269" i="20" s="1"/>
  <c r="J276" i="20"/>
  <c r="L26" i="22" s="1"/>
  <c r="L27" i="22" s="1"/>
  <c r="J12" i="22"/>
  <c r="J13" i="22" s="1"/>
  <c r="AH80" i="24"/>
  <c r="R22" i="22"/>
  <c r="R38" i="22" s="1"/>
  <c r="Q221" i="20"/>
  <c r="Q251" i="20"/>
  <c r="R251" i="20" s="1"/>
  <c r="H276" i="20"/>
  <c r="J26" i="22" s="1"/>
  <c r="J27" i="22" s="1"/>
  <c r="E22" i="18" s="1"/>
  <c r="I276" i="20"/>
  <c r="K26" i="22" s="1"/>
  <c r="K27" i="22" s="1"/>
  <c r="M22" i="18"/>
  <c r="Q230" i="20"/>
  <c r="R230" i="20" s="1"/>
  <c r="K276" i="20"/>
  <c r="M26" i="22" s="1"/>
  <c r="M27" i="22" s="1"/>
  <c r="Q233" i="20"/>
  <c r="R233" i="20" s="1"/>
  <c r="Q263" i="20"/>
  <c r="R263" i="20" s="1"/>
  <c r="Q242" i="20"/>
  <c r="R242" i="20" s="1"/>
  <c r="Q257" i="20"/>
  <c r="R257" i="20" s="1"/>
  <c r="Q275" i="20"/>
  <c r="R275" i="20" s="1"/>
  <c r="Q227" i="20"/>
  <c r="Q236" i="20"/>
  <c r="R236" i="20" s="1"/>
  <c r="G276" i="20"/>
  <c r="I26" i="22" s="1"/>
  <c r="Q218" i="20"/>
  <c r="Q239" i="20"/>
  <c r="R239" i="20" s="1"/>
  <c r="Q272" i="20"/>
  <c r="R272" i="20" s="1"/>
  <c r="Q248" i="20"/>
  <c r="R248" i="20" s="1"/>
  <c r="L22" i="18"/>
  <c r="Q254" i="20"/>
  <c r="R254" i="20" s="1"/>
  <c r="Q224" i="20"/>
  <c r="Q266" i="20"/>
  <c r="R266" i="20" s="1"/>
  <c r="Q245" i="20"/>
  <c r="R245" i="20" s="1"/>
  <c r="Q260" i="20"/>
  <c r="R260" i="20" s="1"/>
  <c r="M36" i="22" l="1"/>
  <c r="I25" i="18"/>
  <c r="K25" i="18"/>
  <c r="Q42" i="22"/>
  <c r="Q43" i="22" s="1"/>
  <c r="L24" i="18" s="1"/>
  <c r="L25" i="18" s="1"/>
  <c r="M38" i="22"/>
  <c r="M37" i="22"/>
  <c r="I37" i="22"/>
  <c r="I42" i="22"/>
  <c r="I43" i="22" s="1"/>
  <c r="D24" i="18" s="1"/>
  <c r="I38" i="22"/>
  <c r="L33" i="22"/>
  <c r="P38" i="22"/>
  <c r="L36" i="22"/>
  <c r="P33" i="22"/>
  <c r="L42" i="22"/>
  <c r="L43" i="22" s="1"/>
  <c r="G24" i="18" s="1"/>
  <c r="P37" i="22"/>
  <c r="P36" i="22"/>
  <c r="L38" i="22"/>
  <c r="Q37" i="22"/>
  <c r="Q33" i="22"/>
  <c r="Q38" i="22"/>
  <c r="O42" i="22"/>
  <c r="O43" i="22" s="1"/>
  <c r="J24" i="18" s="1"/>
  <c r="J25" i="18" s="1"/>
  <c r="N38" i="22"/>
  <c r="K37" i="22"/>
  <c r="K42" i="22"/>
  <c r="K43" i="22" s="1"/>
  <c r="F24" i="18" s="1"/>
  <c r="N33" i="22"/>
  <c r="N37" i="22"/>
  <c r="N36" i="22"/>
  <c r="K36" i="22"/>
  <c r="O36" i="22"/>
  <c r="S12" i="22"/>
  <c r="S13" i="22" s="1"/>
  <c r="O33" i="22"/>
  <c r="O37" i="22"/>
  <c r="R33" i="22"/>
  <c r="G22" i="18"/>
  <c r="R37" i="22"/>
  <c r="R42" i="22"/>
  <c r="R43" i="22" s="1"/>
  <c r="M24" i="18" s="1"/>
  <c r="M25" i="18" s="1"/>
  <c r="R36" i="22"/>
  <c r="E20" i="18"/>
  <c r="N20" i="18" s="1"/>
  <c r="J22" i="22"/>
  <c r="K33" i="22"/>
  <c r="F22" i="18"/>
  <c r="I27" i="22"/>
  <c r="S26" i="22"/>
  <c r="S27" i="22" s="1"/>
  <c r="M33" i="22"/>
  <c r="H22" i="18"/>
  <c r="H25" i="18" s="1"/>
  <c r="Q276" i="20"/>
  <c r="M39" i="22" l="1"/>
  <c r="H27" i="18" s="1"/>
  <c r="H28" i="18" s="1"/>
  <c r="H38" i="18" s="1"/>
  <c r="H39" i="18" s="1"/>
  <c r="I39" i="22"/>
  <c r="D27" i="18" s="1"/>
  <c r="P39" i="22"/>
  <c r="K27" i="18" s="1"/>
  <c r="K28" i="18" s="1"/>
  <c r="K38" i="18" s="1"/>
  <c r="K39" i="18" s="1"/>
  <c r="L39" i="22"/>
  <c r="G27" i="18" s="1"/>
  <c r="G25" i="18"/>
  <c r="K39" i="22"/>
  <c r="F27" i="18" s="1"/>
  <c r="Q39" i="22"/>
  <c r="L27" i="18" s="1"/>
  <c r="L28" i="18" s="1"/>
  <c r="L38" i="18" s="1"/>
  <c r="L39" i="18" s="1"/>
  <c r="N39" i="22"/>
  <c r="I27" i="18" s="1"/>
  <c r="I28" i="18" s="1"/>
  <c r="I38" i="18" s="1"/>
  <c r="I39" i="18" s="1"/>
  <c r="F25" i="18"/>
  <c r="O39" i="22"/>
  <c r="J27" i="18" s="1"/>
  <c r="J28" i="18" s="1"/>
  <c r="J38" i="18" s="1"/>
  <c r="J39" i="18" s="1"/>
  <c r="R39" i="22"/>
  <c r="M27" i="18" s="1"/>
  <c r="M28" i="18" s="1"/>
  <c r="M38" i="18" s="1"/>
  <c r="M39" i="18" s="1"/>
  <c r="J33" i="22"/>
  <c r="J42" i="22"/>
  <c r="J38" i="22"/>
  <c r="S38" i="22" s="1"/>
  <c r="J36" i="22"/>
  <c r="J37" i="22"/>
  <c r="S37" i="22" s="1"/>
  <c r="S22" i="22"/>
  <c r="D22" i="18"/>
  <c r="I33" i="22"/>
  <c r="M45" i="22" l="1"/>
  <c r="M61" i="22" s="1"/>
  <c r="M63" i="22" s="1"/>
  <c r="G28" i="18"/>
  <c r="G38" i="18" s="1"/>
  <c r="G39" i="18" s="1"/>
  <c r="P45" i="22"/>
  <c r="P61" i="22" s="1"/>
  <c r="P63" i="22" s="1"/>
  <c r="L45" i="22"/>
  <c r="L61" i="22" s="1"/>
  <c r="L63" i="22" s="1"/>
  <c r="F28" i="18"/>
  <c r="F38" i="18" s="1"/>
  <c r="F39" i="18" s="1"/>
  <c r="K45" i="22"/>
  <c r="K61" i="22" s="1"/>
  <c r="K63" i="22" s="1"/>
  <c r="N45" i="22"/>
  <c r="N61" i="22" s="1"/>
  <c r="N63" i="22" s="1"/>
  <c r="Q45" i="22"/>
  <c r="Q61" i="22" s="1"/>
  <c r="Q63" i="22" s="1"/>
  <c r="O45" i="22"/>
  <c r="O61" i="22" s="1"/>
  <c r="O63" i="22" s="1"/>
  <c r="R45" i="22"/>
  <c r="R61" i="22" s="1"/>
  <c r="R63" i="22" s="1"/>
  <c r="J43" i="22"/>
  <c r="E24" i="18" s="1"/>
  <c r="S42" i="22"/>
  <c r="S43" i="22" s="1"/>
  <c r="J39" i="22"/>
  <c r="E27" i="18" s="1"/>
  <c r="N27" i="18" s="1"/>
  <c r="S36" i="22"/>
  <c r="S39" i="22" s="1"/>
  <c r="I45" i="22"/>
  <c r="S33" i="22"/>
  <c r="D25" i="18"/>
  <c r="D28" i="18" s="1"/>
  <c r="D38" i="18" s="1"/>
  <c r="N22" i="18"/>
  <c r="J45" i="22" l="1"/>
  <c r="J61" i="22" s="1"/>
  <c r="J63" i="22" s="1"/>
  <c r="E25" i="18"/>
  <c r="E28" i="18" s="1"/>
  <c r="E38" i="18" s="1"/>
  <c r="E39" i="18" s="1"/>
  <c r="N24" i="18"/>
  <c r="N25" i="18" s="1"/>
  <c r="N28" i="18" s="1"/>
  <c r="D39" i="18"/>
  <c r="I61" i="22"/>
  <c r="I63" i="22" s="1"/>
  <c r="S45" i="22" l="1"/>
  <c r="S61" i="22" s="1"/>
  <c r="S63" i="22" s="1"/>
  <c r="N38" i="18"/>
  <c r="N3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bbyr-sga</author>
  </authors>
  <commentList>
    <comment ref="A182" authorId="0" shapeId="0" xr:uid="{00000000-0006-0000-0200-000001000000}">
      <text>
        <r>
          <rPr>
            <b/>
            <sz val="8"/>
            <color indexed="81"/>
            <rFont val="Tahoma"/>
            <family val="2"/>
          </rPr>
          <t>bbyr-sga:</t>
        </r>
        <r>
          <rPr>
            <sz val="8"/>
            <color indexed="81"/>
            <rFont val="Tahoma"/>
            <family val="2"/>
          </rPr>
          <t xml:space="preserve">
räknar schablonmässigt med 3 intjänade semesterdagar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Per-Evert Persson</author>
    <author>eken-lge</author>
  </authors>
  <commentList>
    <comment ref="C215" authorId="0" shapeId="0" xr:uid="{00000000-0006-0000-0300-000001000000}">
      <text>
        <r>
          <rPr>
            <b/>
            <sz val="8"/>
            <color indexed="81"/>
            <rFont val="Tahoma"/>
            <family val="2"/>
          </rPr>
          <t>Per-Evert Persson:</t>
        </r>
        <r>
          <rPr>
            <sz val="8"/>
            <color indexed="81"/>
            <rFont val="Tahoma"/>
            <family val="2"/>
          </rPr>
          <t xml:space="preserve">
Använd datumformat:
ÅÅ-MM-DD</t>
        </r>
      </text>
    </comment>
    <comment ref="E215" authorId="1" shapeId="0" xr:uid="{00000000-0006-0000-0300-000002000000}">
      <text>
        <r>
          <rPr>
            <b/>
            <sz val="8"/>
            <color indexed="81"/>
            <rFont val="Tahoma"/>
            <family val="2"/>
          </rPr>
          <t>Avskriviningstider</t>
        </r>
        <r>
          <rPr>
            <sz val="8"/>
            <color indexed="81"/>
            <rFont val="Tahoma"/>
            <family val="2"/>
          </rPr>
          <t xml:space="preserve">
3 år = 36 månader
5 år = 60 månader
10 år = 120 månader
För mer info se
http://www.ekonomiwebben.lu.se/sites/ekonomiwebben.lu.se/files/anlaggningstyper-raindance.pdf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Marianna Svensson</author>
  </authors>
  <commentList>
    <comment ref="A39" authorId="0" shapeId="0" xr:uid="{00000000-0006-0000-0500-000001000000}">
      <text>
        <r>
          <rPr>
            <b/>
            <sz val="9"/>
            <color indexed="81"/>
            <rFont val="Tahoma"/>
            <family val="2"/>
          </rPr>
          <t>Marianna Svensson:</t>
        </r>
        <r>
          <rPr>
            <sz val="9"/>
            <color indexed="81"/>
            <rFont val="Tahoma"/>
            <family val="2"/>
          </rPr>
          <t xml:space="preserve">
Enligt budget 2024
</t>
        </r>
      </text>
    </comment>
  </commentList>
</comments>
</file>

<file path=xl/sharedStrings.xml><?xml version="1.0" encoding="utf-8"?>
<sst xmlns="http://schemas.openxmlformats.org/spreadsheetml/2006/main" count="327" uniqueCount="239">
  <si>
    <t>Indirekta kostnader</t>
  </si>
  <si>
    <t>Projekt</t>
  </si>
  <si>
    <t>Projektledare</t>
  </si>
  <si>
    <t>Direkta kostnader</t>
  </si>
  <si>
    <t>Summa direkta kostnader</t>
  </si>
  <si>
    <t>Summa projektkostnader</t>
  </si>
  <si>
    <t>Summa</t>
  </si>
  <si>
    <t>Huvudsökandens underskrift</t>
  </si>
  <si>
    <t>Fördelningsbas</t>
  </si>
  <si>
    <t>År</t>
  </si>
  <si>
    <t>Institution</t>
  </si>
  <si>
    <t>Finansiär, inomstatligt bidrag</t>
  </si>
  <si>
    <t>Finansiär, utomstatligt bidrag</t>
  </si>
  <si>
    <t>Summa projektfinansiering</t>
  </si>
  <si>
    <t>Bilaga</t>
  </si>
  <si>
    <t>Projektkostnader</t>
  </si>
  <si>
    <t>Finansiering</t>
  </si>
  <si>
    <t xml:space="preserve">  Löner inkl soc avg</t>
  </si>
  <si>
    <t xml:space="preserve">  Utrustning/avskrivningar</t>
  </si>
  <si>
    <t xml:space="preserve">  Lokaler</t>
  </si>
  <si>
    <t>Fullkostnadskalkyl för bidragsansökan</t>
  </si>
  <si>
    <t xml:space="preserve">  Driftkostnader</t>
  </si>
  <si>
    <t>Datum</t>
  </si>
  <si>
    <t>Namnförtydligande</t>
  </si>
  <si>
    <t>Person 1</t>
  </si>
  <si>
    <t>Person 2</t>
  </si>
  <si>
    <t>Person 3</t>
  </si>
  <si>
    <t>Person 4</t>
  </si>
  <si>
    <t>Person 5</t>
  </si>
  <si>
    <t>Person 6</t>
  </si>
  <si>
    <t>Person 7</t>
  </si>
  <si>
    <t>Person 8</t>
  </si>
  <si>
    <t>Person 9</t>
  </si>
  <si>
    <t>Person 10</t>
  </si>
  <si>
    <t>Universitet</t>
  </si>
  <si>
    <t>Kostnadsställe</t>
  </si>
  <si>
    <t>Direkt lön och drift</t>
  </si>
  <si>
    <t>Finansiär</t>
  </si>
  <si>
    <t xml:space="preserve">Ansökan och kalkyl godkänd av prefekt </t>
  </si>
  <si>
    <t>Lunds universitet</t>
  </si>
  <si>
    <t>Uppräkning med konsumentprisindex</t>
  </si>
  <si>
    <t>Driftskostnader (beloppen anges exkl. moms)</t>
  </si>
  <si>
    <t>Utgift</t>
  </si>
  <si>
    <t>% i projekt</t>
  </si>
  <si>
    <t>Konsult- och köpta tjänster (beloppen anges exkl moms)</t>
  </si>
  <si>
    <t>Förbrukningsmaterial (beloppen anges exkl moms)</t>
  </si>
  <si>
    <t>Resor och konferenser (beloppen anges exkl moms)</t>
  </si>
  <si>
    <t>Övriga kostnader (beloppen anges exkl moms)</t>
  </si>
  <si>
    <t>Fakultet</t>
  </si>
  <si>
    <t>Projektledare/budgetansvarig</t>
  </si>
  <si>
    <t>Kalkyl upprättad av</t>
  </si>
  <si>
    <t>Projekttitel</t>
  </si>
  <si>
    <t>Beräknad projekttid</t>
  </si>
  <si>
    <t>Totalt</t>
  </si>
  <si>
    <t>Driftkostnader</t>
  </si>
  <si>
    <t>Förbrukningsmaterial</t>
  </si>
  <si>
    <t>Resor och konferenser</t>
  </si>
  <si>
    <t>Publiceringskostnader</t>
  </si>
  <si>
    <t>Övriga kostnader</t>
  </si>
  <si>
    <t>Summa driftkostnader</t>
  </si>
  <si>
    <t>Universitetsgemensamma</t>
  </si>
  <si>
    <t>Summa indirekta kostnader</t>
  </si>
  <si>
    <t>FINANSIERING</t>
  </si>
  <si>
    <t>Egen finansiering</t>
  </si>
  <si>
    <t>TOTAL FINANSIERING</t>
  </si>
  <si>
    <t>Signeras:</t>
  </si>
  <si>
    <t>Summa lokalkostnader</t>
  </si>
  <si>
    <t>Konsult- och köpta tjänster</t>
  </si>
  <si>
    <t>Statistik och pålägg</t>
  </si>
  <si>
    <t>(exkl helt tjänstlediga)</t>
  </si>
  <si>
    <t>Hänvisar även till KUBEN där lönerna uppdateras månatligen</t>
  </si>
  <si>
    <t>Befattning</t>
  </si>
  <si>
    <t>Minlön</t>
  </si>
  <si>
    <t>Medellön</t>
  </si>
  <si>
    <t>Maxlön</t>
  </si>
  <si>
    <t>forskare</t>
  </si>
  <si>
    <t>forskningsingenjör</t>
  </si>
  <si>
    <t>gästprofessor</t>
  </si>
  <si>
    <t>postdoktor</t>
  </si>
  <si>
    <t>professor</t>
  </si>
  <si>
    <t>Specifikation av pålägg som används vid kalkylering av lönekostnader</t>
  </si>
  <si>
    <t>Lönekostnader</t>
  </si>
  <si>
    <t>LKP löneomkostnadspåslag</t>
  </si>
  <si>
    <t>totalt påslag på bruttolön</t>
  </si>
  <si>
    <r>
      <t xml:space="preserve">Prognostiserad löneökning </t>
    </r>
    <r>
      <rPr>
        <i/>
        <sz val="11"/>
        <color indexed="8"/>
        <rFont val="Calibri"/>
        <family val="2"/>
      </rPr>
      <t>- räknevärde</t>
    </r>
  </si>
  <si>
    <t>Semesterlönekostnader</t>
  </si>
  <si>
    <t>1 semesterdag i % av månadslönen</t>
  </si>
  <si>
    <t>Semestertillägg för varje betald semesterdag</t>
  </si>
  <si>
    <t>Semesterrätt</t>
  </si>
  <si>
    <t>Ålder</t>
  </si>
  <si>
    <t>Antal semesterdagar</t>
  </si>
  <si>
    <t>&lt;30 år</t>
  </si>
  <si>
    <t>30-39 år</t>
  </si>
  <si>
    <t>&gt;39 år</t>
  </si>
  <si>
    <t xml:space="preserve">Hänvisar även till sektion Personals hemsida för mer detaljerad information </t>
  </si>
  <si>
    <t>Indexutveckling</t>
  </si>
  <si>
    <t>Namn</t>
  </si>
  <si>
    <t>Mån.lön
(heltid)</t>
  </si>
  <si>
    <t>Omf
år 1 (%)</t>
  </si>
  <si>
    <t>Omf
år 2 (%)</t>
  </si>
  <si>
    <t>Omf
år 3 (%)</t>
  </si>
  <si>
    <t>Omf
år 4 (%)</t>
  </si>
  <si>
    <t>Omf
år 5 (%)</t>
  </si>
  <si>
    <t>Person 11</t>
  </si>
  <si>
    <t>Person 12</t>
  </si>
  <si>
    <t>Person 13</t>
  </si>
  <si>
    <t>Person 14</t>
  </si>
  <si>
    <t>Person 15</t>
  </si>
  <si>
    <t>Summa lönekostnader</t>
  </si>
  <si>
    <t>Planerat semesteruttag, antal dagar per år</t>
  </si>
  <si>
    <t>Summa semesterlönekostnader</t>
  </si>
  <si>
    <t>TOTALA LÖNEKOSTNADER</t>
  </si>
  <si>
    <t>Utrustning/avskrivningar (beloppen anges exkl. moms)</t>
  </si>
  <si>
    <t>Publiceringskostnader (beloppen anges exkl moms)</t>
  </si>
  <si>
    <t>Antal 
mån år 1</t>
  </si>
  <si>
    <t>Antal 
mån år 2</t>
  </si>
  <si>
    <t>Antal 
mån år 3</t>
  </si>
  <si>
    <t>Antal 
mån år 4</t>
  </si>
  <si>
    <t>Antal 
mån år 5</t>
  </si>
  <si>
    <t>Summa arvoden inkl sociala avgifter mm.</t>
  </si>
  <si>
    <t>Antal 
mån år 6</t>
  </si>
  <si>
    <t>Antal 
mån år 7</t>
  </si>
  <si>
    <t>Antal 
mån år 8</t>
  </si>
  <si>
    <t>Omf
år 6 (%)</t>
  </si>
  <si>
    <t>Omf
år 7 (%)</t>
  </si>
  <si>
    <t>Omf
år 8 (%)</t>
  </si>
  <si>
    <t>Omf
år 9 (%)</t>
  </si>
  <si>
    <t>Antal 
mån år 9</t>
  </si>
  <si>
    <t>Omf
år 10 (%)</t>
  </si>
  <si>
    <t>Antal 
mån år 10</t>
  </si>
  <si>
    <t>Lönekostnader inkl sociala avgifter</t>
  </si>
  <si>
    <t>Utrustning/avskrivningar</t>
  </si>
  <si>
    <t>Summa utrustning/avskrivningskostnader</t>
  </si>
  <si>
    <t xml:space="preserve">Lokalkostnader </t>
  </si>
  <si>
    <t>Summa direkta lokalkostnader</t>
  </si>
  <si>
    <t>Direkta Lokalkostnader</t>
  </si>
  <si>
    <t>Andra förhyrda lokaler (utöver ordinarie lokalkostnader)</t>
  </si>
  <si>
    <t>Summa lön- och driftskostnader</t>
  </si>
  <si>
    <t>Kostnader arvoden</t>
  </si>
  <si>
    <t>fr.o.m. år</t>
  </si>
  <si>
    <t>t.o.m. år</t>
  </si>
  <si>
    <t>Andra förhyrda lokaler</t>
  </si>
  <si>
    <t>Finansiär 1</t>
  </si>
  <si>
    <t>Finansiär 2</t>
  </si>
  <si>
    <t>Finansiär 3</t>
  </si>
  <si>
    <t>Finansiär 4</t>
  </si>
  <si>
    <t xml:space="preserve">KALKYL  EXTERNA BIDRAG  -  UNDERLAG FÖR BIDRAGSANSÖKAN </t>
  </si>
  <si>
    <t>Ansökan och kalkyl godkänd av avdelningsföreståndare</t>
  </si>
  <si>
    <t>Anvisningar</t>
  </si>
  <si>
    <t>Granskad av ekonomiadministratör</t>
  </si>
  <si>
    <t>Semester-
rätt</t>
  </si>
  <si>
    <t>Handledning</t>
  </si>
  <si>
    <t>Generellt om kalkylen</t>
  </si>
  <si>
    <t>-</t>
  </si>
  <si>
    <t xml:space="preserve">Belopp som läggs in på en underflik hämtas automatiskt upp och </t>
  </si>
  <si>
    <t>summeras i fliken "Sammanställning"och fliken "LU fullkostnadskalkyl"</t>
  </si>
  <si>
    <t>Kostnader anges i kronor</t>
  </si>
  <si>
    <t>Kostnader anges utan minustecken</t>
  </si>
  <si>
    <t>Alla kostnader anges utan moms</t>
  </si>
  <si>
    <t>Fliken "Löner"</t>
  </si>
  <si>
    <t>Fliken "Drift, utrustning, lokaler"</t>
  </si>
  <si>
    <t>Lokalkostnader  (aktuella pålägg hämtas fr sektionen ekonomis hemsida)</t>
  </si>
  <si>
    <t>Kalkylen fylls i per projekt med en eller flera finansiärer.</t>
  </si>
  <si>
    <t>Alla blåmarkerade fält är ifyllningsbara</t>
  </si>
  <si>
    <t>PROJEKTKOSTNADER</t>
  </si>
  <si>
    <t>TOTAL PROJEKTKOSTNAD</t>
  </si>
  <si>
    <t>Indirekta kostnader (aktuella pålägg hämtas fr sektionen ekonomis hemsida)</t>
  </si>
  <si>
    <r>
      <t xml:space="preserve">Summa </t>
    </r>
    <r>
      <rPr>
        <sz val="12"/>
        <rFont val="Arial"/>
        <family val="2"/>
      </rPr>
      <t>(vid full finansiering ska summan bli 0:-)</t>
    </r>
  </si>
  <si>
    <t>TOTALA PROJEKTKOSTNADER</t>
  </si>
  <si>
    <t>Inköpsdatum</t>
  </si>
  <si>
    <t>RestMån</t>
  </si>
  <si>
    <t>Finansiering fylls i manuellt och överförs till fliken "LU fullkostnadskalkyl"</t>
  </si>
  <si>
    <t>"Fullkostnadskalkyl för bidragsansökan" ska bifogas ansökan.</t>
  </si>
  <si>
    <t>Information om ramavtal och upphandlingsregler finns på:</t>
  </si>
  <si>
    <t>Semesterrätt är förifyllt med 35 dagar (som kan ändras), se fliken "Statistik och pålägg". Vid ändring av semesterrätten till ex.vis 31 dagar så uppdateras övriga celler automatiskt.</t>
  </si>
  <si>
    <t>Lön anges exklusiv LKP (lönekostnadspåslag) som räknas ut automatiskt. I kalkylen används samma LKP för löner som för arvoden.</t>
  </si>
  <si>
    <t>Med "Andra förhyrda lokaler" menas andra lokalkostnader utöver den månatliga  hyreskostnaden, t.ex. konferenslokal inom eller utanför LU speciellt för det här projektet.</t>
  </si>
  <si>
    <t>Sem.rätt år 1</t>
  </si>
  <si>
    <t>Sem.rätt år 2</t>
  </si>
  <si>
    <t>Sem.rätt år 3</t>
  </si>
  <si>
    <t xml:space="preserve">Sem.rätt år 4 </t>
  </si>
  <si>
    <t>Sem.rätt år 5</t>
  </si>
  <si>
    <t>Sem.rätt år 6</t>
  </si>
  <si>
    <t>Sem.rätt år 7</t>
  </si>
  <si>
    <t>Sem.rätt år 8</t>
  </si>
  <si>
    <t>Sem.rätt år 9</t>
  </si>
  <si>
    <t>Sem.rätt år 10</t>
  </si>
  <si>
    <t>Avskrivningstid mån</t>
  </si>
  <si>
    <r>
      <t xml:space="preserve">Denna kalkyl som är ett </t>
    </r>
    <r>
      <rPr>
        <b/>
        <sz val="12"/>
        <rFont val="Arial"/>
        <family val="2"/>
      </rPr>
      <t xml:space="preserve">stöd </t>
    </r>
    <r>
      <rPr>
        <sz val="12"/>
        <rFont val="Arial"/>
        <family val="2"/>
      </rPr>
      <t xml:space="preserve">för att beräkna kostnaderna i ett projekt, är inte </t>
    </r>
  </si>
  <si>
    <t>Formlerna i kalkylen är inte skyddade</t>
  </si>
  <si>
    <t>Fyll i planerat semesteruttag per person och år för att semesterlönekostnaden ska kunna beräknas korrekt förifyllt är . Semesterlönekostnad finns i med i kalkylen för att visa att outtagen semester belastar projektet.</t>
  </si>
  <si>
    <t>Institutions-/Avdelningsgemensamma</t>
  </si>
  <si>
    <t xml:space="preserve">I fliken "Löner" beräknas lönekostnaderna. Denna säkerställer att LKP (lönekostnadspåslag) och semesterlönekostnad beräknas korrekt. </t>
  </si>
  <si>
    <t>För varje person fylls i följande: heltidslön (exkl LKP), omfattning i procent samt antal månader personen ska arbeta i projektet per år.</t>
  </si>
  <si>
    <t>obligatorisk att använda.</t>
  </si>
  <si>
    <t>I fliken "Drift, utrustning, lokaler" kan fler rader öppnas upp.</t>
  </si>
  <si>
    <t xml:space="preserve"> </t>
  </si>
  <si>
    <t xml:space="preserve">I kalkylen syns fem år men kalkylen kan öppnas upp och göras för projekt som varar upp till 10 år. </t>
  </si>
  <si>
    <t>Avskrivningstid anges i månader och är förifyllt med 36 månader. För mer information om avskrivningstider se</t>
  </si>
  <si>
    <t>Startår kan ändras i cell I6 i fliken "Sammanställning".</t>
  </si>
  <si>
    <t>laboratorieing</t>
  </si>
  <si>
    <t>seniorprofessor</t>
  </si>
  <si>
    <t>univadj</t>
  </si>
  <si>
    <t>univlekt</t>
  </si>
  <si>
    <t>Andel av inst. lokalkostnader för kärnverks.</t>
  </si>
  <si>
    <t>Samfinansiering</t>
  </si>
  <si>
    <t>laboratorieass</t>
  </si>
  <si>
    <t>http://www.ekonomiwebben.lu.se/</t>
  </si>
  <si>
    <t>http://www.medarbetarwebben.lu.se/stod-och-verktyg/inkop-faktura-ekonomi/inkop-och-upphandling</t>
  </si>
  <si>
    <t>http://www.ekonomiwebben.lu.se/sites/ekonomiwebben.lu.se/files/anlaggningstyper-raindance.pdf</t>
  </si>
  <si>
    <t>Fakultetsgemensamma</t>
  </si>
  <si>
    <t>http://www.medarbetarwebben.lu.se/anstallning/semester-ledigheter-och-sjukfranvaro/semester</t>
  </si>
  <si>
    <t>https://www.ekonomiwebben.lu.se/</t>
  </si>
  <si>
    <t>biomedicinsk analytiker</t>
  </si>
  <si>
    <t>forskare, biträdande</t>
  </si>
  <si>
    <t>laboratorieforskare</t>
  </si>
  <si>
    <t>professor, adjungerad</t>
  </si>
  <si>
    <t>univadj, adjungerad</t>
  </si>
  <si>
    <t>univlekt, adjungerad</t>
  </si>
  <si>
    <t>univlekt, biträdande</t>
  </si>
  <si>
    <t>https://www.scb.se/hitta-statistik/statistik-efter-amne/priser-och-konsumtion/konsumentprisindex/konsumentprisindex-kpi/</t>
  </si>
  <si>
    <t>https://www.ekonomiwebben.lu.se/sites/ekonomiwebben.lu.se/files/2021-09/information-om-forandring-i-palaggsbasen-from-2022.pdf</t>
  </si>
  <si>
    <t>Information om påläggsbasen from 2022</t>
  </si>
  <si>
    <t>Denna befattning finns inte efter 2022-12-31</t>
  </si>
  <si>
    <t>12 månader</t>
  </si>
  <si>
    <t>15 månader</t>
  </si>
  <si>
    <t>för personer födda 1966 eller senare</t>
  </si>
  <si>
    <t>Prognostiserad förändring enligt Konsumentprisindex 2024</t>
  </si>
  <si>
    <t>Utrustning &gt;30 000/avskrivningskostnader</t>
  </si>
  <si>
    <t>I fliken "Statistik och pålägg" finns genomsnittslöner för normalt förekommande befattningar i ett bidragsprojekt samt pålägg som används vid kalkylering av lönekostnader.  Siffrorna är från september 2024. Vi hänvisar till Kuben där lönerna uppdateras månatligen. Här finns också angivet de pålägg som används vid kalkylering av lönekostnader.</t>
  </si>
  <si>
    <t>Lönestatistik - Lunds universitet september 2024</t>
  </si>
  <si>
    <t>budget för period okt 2024-dec 2025</t>
  </si>
  <si>
    <t>för personer födda 1959-1965</t>
  </si>
  <si>
    <t>för personer födda 1938-1955</t>
  </si>
  <si>
    <t>för personer födda 1937 eller tidigare</t>
  </si>
  <si>
    <t>https://www.hr-webben.lu.se/sites/hr-webben.lu.se/files/2025-01/Sociala%20avgifterL%C3%B6nekostnadsp%C3%A5slag%202025%20%28PDF%20260%20kB%29.pdf</t>
  </si>
  <si>
    <t>HR-webben/Blanketter och mallar</t>
  </si>
  <si>
    <t>för personer födda 1956-1958</t>
  </si>
  <si>
    <t>Avskrivningskostnader (utrustning &gt;30 000kr)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</si>
</sst>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yyyy/mm/dd;@"/>
  </numFmts>
  <fonts count="46">
    <font>
      <sz val="10"/>
      <name val="Arial"/>
    </font>
    <font>
      <u/>
      <sz val="10"/>
      <color indexed="12"/>
      <name val="Arial"/>
      <family val="2"/>
    </font>
    <font>
      <b/>
      <sz val="10"/>
      <name val="Arial"/>
      <family val="2"/>
    </font>
    <font>
      <sz val="10"/>
      <name val="Arial"/>
      <family val="2"/>
    </font>
    <font>
      <sz val="8"/>
      <name val="Arial"/>
      <family val="2"/>
    </font>
    <font>
      <b/>
      <sz val="14"/>
      <name val="Arial"/>
      <family val="2"/>
    </font>
    <font>
      <sz val="12"/>
      <name val="Arial"/>
      <family val="2"/>
    </font>
    <font>
      <b/>
      <sz val="11"/>
      <name val="Arial"/>
      <family val="2"/>
    </font>
    <font>
      <sz val="11"/>
      <name val="Arial"/>
      <family val="2"/>
    </font>
    <font>
      <b/>
      <sz val="16"/>
      <name val="Arial"/>
      <family val="2"/>
    </font>
    <font>
      <sz val="14"/>
      <name val="Arial"/>
      <family val="2"/>
    </font>
    <font>
      <sz val="8"/>
      <name val="Arial"/>
      <family val="2"/>
    </font>
    <font>
      <b/>
      <sz val="10"/>
      <color indexed="10"/>
      <name val="Arial"/>
      <family val="2"/>
    </font>
    <font>
      <b/>
      <sz val="8"/>
      <name val="Arial"/>
      <family val="2"/>
    </font>
    <font>
      <sz val="10"/>
      <color indexed="10"/>
      <name val="Arial"/>
      <family val="2"/>
    </font>
    <font>
      <i/>
      <sz val="8"/>
      <name val="Arial"/>
      <family val="2"/>
    </font>
    <font>
      <sz val="8"/>
      <color indexed="12"/>
      <name val="Arial"/>
      <family val="2"/>
    </font>
    <font>
      <sz val="10"/>
      <name val="Arial"/>
      <family val="2"/>
    </font>
    <font>
      <b/>
      <sz val="12"/>
      <name val="Arial"/>
      <family val="2"/>
    </font>
    <font>
      <b/>
      <sz val="18"/>
      <name val="Arial"/>
      <family val="2"/>
    </font>
    <font>
      <b/>
      <sz val="20"/>
      <name val="Arial"/>
      <family val="2"/>
    </font>
    <font>
      <b/>
      <i/>
      <sz val="12"/>
      <name val="Arial"/>
      <family val="2"/>
    </font>
    <font>
      <b/>
      <sz val="11"/>
      <color indexed="8"/>
      <name val="Calibri"/>
      <family val="2"/>
    </font>
    <font>
      <b/>
      <sz val="16"/>
      <color indexed="8"/>
      <name val="Bookman"/>
      <family val="1"/>
    </font>
    <font>
      <b/>
      <sz val="14"/>
      <color indexed="8"/>
      <name val="Calibri"/>
      <family val="2"/>
    </font>
    <font>
      <b/>
      <i/>
      <sz val="11"/>
      <color indexed="8"/>
      <name val="Calibri"/>
      <family val="2"/>
    </font>
    <font>
      <i/>
      <sz val="11"/>
      <color indexed="8"/>
      <name val="Calibri"/>
      <family val="2"/>
    </font>
    <font>
      <sz val="11"/>
      <color indexed="10"/>
      <name val="Calibri"/>
      <family val="2"/>
    </font>
    <font>
      <sz val="8"/>
      <color indexed="81"/>
      <name val="Tahoma"/>
      <family val="2"/>
    </font>
    <font>
      <b/>
      <sz val="8"/>
      <color indexed="81"/>
      <name val="Tahoma"/>
      <family val="2"/>
    </font>
    <font>
      <sz val="10"/>
      <color indexed="10"/>
      <name val="Arial"/>
      <family val="2"/>
    </font>
    <font>
      <b/>
      <i/>
      <sz val="10"/>
      <name val="Arial"/>
      <family val="2"/>
    </font>
    <font>
      <b/>
      <sz val="12"/>
      <color indexed="8"/>
      <name val="Arial"/>
      <family val="2"/>
    </font>
    <font>
      <b/>
      <sz val="10"/>
      <color indexed="8"/>
      <name val="Arial"/>
      <family val="2"/>
    </font>
    <font>
      <b/>
      <sz val="10"/>
      <color indexed="8"/>
      <name val="Calibri"/>
      <family val="2"/>
    </font>
    <font>
      <b/>
      <sz val="14"/>
      <color indexed="8"/>
      <name val="Arial"/>
      <family val="2"/>
    </font>
    <font>
      <b/>
      <i/>
      <sz val="11"/>
      <name val="Arial"/>
      <family val="2"/>
    </font>
    <font>
      <sz val="18"/>
      <name val="Arial"/>
      <family val="2"/>
    </font>
    <font>
      <sz val="12"/>
      <name val="AGaramond"/>
      <family val="1"/>
    </font>
    <font>
      <sz val="11"/>
      <color rgb="FFFF0000"/>
      <name val="Calibri"/>
      <family val="2"/>
      <scheme val="minor"/>
    </font>
    <font>
      <sz val="10"/>
      <color rgb="FFFF0000"/>
      <name val="Arial"/>
      <family val="2"/>
    </font>
    <font>
      <b/>
      <sz val="11"/>
      <color rgb="FFFF0000"/>
      <name val="Arial"/>
      <family val="2"/>
    </font>
    <font>
      <sz val="9"/>
      <color indexed="81"/>
      <name val="Tahoma"/>
      <family val="2"/>
    </font>
    <font>
      <b/>
      <sz val="9"/>
      <color indexed="81"/>
      <name val="Tahoma"/>
      <family val="2"/>
    </font>
    <font>
      <sz val="8"/>
      <color rgb="FFFF0000"/>
      <name val="Arial"/>
      <family val="2"/>
    </font>
    <font>
      <u/>
      <sz val="10"/>
      <name val="Arial"/>
      <family val="2"/>
    </font>
  </fonts>
  <fills count="6">
    <fill>
      <patternFill patternType="none"/>
    </fill>
    <fill>
      <patternFill patternType="gray125"/>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79998168889431442"/>
        <bgColor indexed="64"/>
      </patternFill>
    </fill>
  </fills>
  <borders count="70">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top/>
      <bottom style="thick">
        <color indexed="64"/>
      </bottom>
      <diagonal/>
    </border>
    <border>
      <left/>
      <right style="thin">
        <color indexed="64"/>
      </right>
      <top style="thick">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3" fillId="0" borderId="0"/>
    <xf numFmtId="9" fontId="17" fillId="0" borderId="0" applyFont="0" applyFill="0" applyBorder="0" applyAlignment="0" applyProtection="0"/>
  </cellStyleXfs>
  <cellXfs count="488">
    <xf numFmtId="0" fontId="0" fillId="0" borderId="0" xfId="0"/>
    <xf numFmtId="49" fontId="11" fillId="2" borderId="0" xfId="0" applyNumberFormat="1" applyFont="1" applyFill="1" applyProtection="1">
      <protection locked="0"/>
    </xf>
    <xf numFmtId="0" fontId="11" fillId="2" borderId="0" xfId="0" applyFont="1" applyFill="1" applyProtection="1">
      <protection locked="0"/>
    </xf>
    <xf numFmtId="0" fontId="11" fillId="2" borderId="0" xfId="0" applyFont="1" applyFill="1" applyAlignment="1" applyProtection="1">
      <alignment horizontal="left"/>
      <protection locked="0"/>
    </xf>
    <xf numFmtId="3" fontId="11" fillId="2" borderId="0" xfId="0" applyNumberFormat="1" applyFont="1" applyFill="1" applyProtection="1">
      <protection locked="0"/>
    </xf>
    <xf numFmtId="3" fontId="11" fillId="2" borderId="1" xfId="0" applyNumberFormat="1" applyFont="1" applyFill="1" applyBorder="1" applyProtection="1">
      <protection locked="0"/>
    </xf>
    <xf numFmtId="3" fontId="2" fillId="0" borderId="2" xfId="0" applyNumberFormat="1" applyFont="1" applyBorder="1"/>
    <xf numFmtId="3" fontId="6" fillId="0" borderId="3" xfId="0" applyNumberFormat="1" applyFont="1" applyBorder="1" applyAlignment="1" applyProtection="1">
      <alignment horizontal="left"/>
      <protection locked="0"/>
    </xf>
    <xf numFmtId="3" fontId="3" fillId="0" borderId="4" xfId="0" applyNumberFormat="1" applyFont="1" applyBorder="1" applyAlignment="1">
      <alignment horizontal="center"/>
    </xf>
    <xf numFmtId="3" fontId="3" fillId="0" borderId="5" xfId="0" applyNumberFormat="1" applyFont="1" applyBorder="1" applyAlignment="1">
      <alignment horizontal="center"/>
    </xf>
    <xf numFmtId="0" fontId="6" fillId="0" borderId="0" xfId="0" applyFont="1"/>
    <xf numFmtId="3" fontId="0" fillId="3" borderId="6" xfId="0" applyNumberFormat="1" applyFill="1" applyBorder="1" applyAlignment="1" applyProtection="1">
      <alignment horizontal="center"/>
      <protection locked="0"/>
    </xf>
    <xf numFmtId="3" fontId="0" fillId="3" borderId="4" xfId="0" applyNumberFormat="1" applyFill="1" applyBorder="1" applyAlignment="1" applyProtection="1">
      <alignment horizontal="center"/>
      <protection locked="0"/>
    </xf>
    <xf numFmtId="3" fontId="0" fillId="3" borderId="7" xfId="0" applyNumberFormat="1" applyFill="1" applyBorder="1" applyAlignment="1" applyProtection="1">
      <alignment horizontal="center"/>
      <protection locked="0"/>
    </xf>
    <xf numFmtId="3" fontId="0" fillId="3" borderId="5" xfId="0" applyNumberFormat="1" applyFill="1" applyBorder="1" applyAlignment="1" applyProtection="1">
      <alignment horizontal="center"/>
      <protection locked="0"/>
    </xf>
    <xf numFmtId="49" fontId="6" fillId="3" borderId="8" xfId="0" applyNumberFormat="1" applyFont="1" applyFill="1" applyBorder="1" applyAlignment="1" applyProtection="1">
      <alignment horizontal="left"/>
      <protection locked="0"/>
    </xf>
    <xf numFmtId="0" fontId="6" fillId="3" borderId="9" xfId="0" applyFont="1" applyFill="1" applyBorder="1" applyAlignment="1" applyProtection="1">
      <alignment horizontal="left"/>
      <protection locked="0"/>
    </xf>
    <xf numFmtId="0" fontId="3" fillId="3" borderId="1" xfId="0" applyFont="1" applyFill="1" applyBorder="1" applyAlignment="1" applyProtection="1">
      <alignment horizontal="left"/>
      <protection locked="0"/>
    </xf>
    <xf numFmtId="0" fontId="6" fillId="3" borderId="1" xfId="0" applyFont="1" applyFill="1" applyBorder="1" applyAlignment="1" applyProtection="1">
      <alignment horizontal="left"/>
      <protection locked="0"/>
    </xf>
    <xf numFmtId="14" fontId="6" fillId="0" borderId="0" xfId="0" applyNumberFormat="1" applyFont="1" applyAlignment="1" applyProtection="1">
      <alignment horizontal="left" indent="1"/>
      <protection locked="0"/>
    </xf>
    <xf numFmtId="0" fontId="3" fillId="0" borderId="3" xfId="0" applyFont="1" applyBorder="1"/>
    <xf numFmtId="3" fontId="0" fillId="3" borderId="10" xfId="0" applyNumberFormat="1" applyFill="1" applyBorder="1" applyAlignment="1" applyProtection="1">
      <alignment horizontal="center"/>
      <protection locked="0"/>
    </xf>
    <xf numFmtId="3" fontId="0" fillId="3" borderId="0" xfId="0" applyNumberFormat="1" applyFill="1" applyAlignment="1" applyProtection="1">
      <alignment horizontal="center"/>
      <protection locked="0"/>
    </xf>
    <xf numFmtId="0" fontId="18" fillId="0" borderId="0" xfId="0" applyFont="1" applyAlignment="1">
      <alignment horizontal="center"/>
    </xf>
    <xf numFmtId="0" fontId="38" fillId="0" borderId="0" xfId="0" applyFont="1"/>
    <xf numFmtId="0" fontId="6" fillId="3" borderId="11" xfId="0" applyFont="1" applyFill="1" applyBorder="1" applyAlignment="1" applyProtection="1">
      <alignment horizontal="left"/>
      <protection locked="0"/>
    </xf>
    <xf numFmtId="14" fontId="6" fillId="3" borderId="12" xfId="0" applyNumberFormat="1" applyFont="1" applyFill="1" applyBorder="1" applyAlignment="1" applyProtection="1">
      <alignment horizontal="left"/>
      <protection locked="0"/>
    </xf>
    <xf numFmtId="0" fontId="6" fillId="3" borderId="12" xfId="0" applyFont="1" applyFill="1" applyBorder="1" applyAlignment="1" applyProtection="1">
      <alignment horizontal="left"/>
      <protection locked="0"/>
    </xf>
    <xf numFmtId="1" fontId="6" fillId="3" borderId="13" xfId="0" applyNumberFormat="1" applyFont="1" applyFill="1" applyBorder="1" applyAlignment="1" applyProtection="1">
      <alignment horizontal="left" indent="1"/>
      <protection locked="0"/>
    </xf>
    <xf numFmtId="1" fontId="6" fillId="3" borderId="14" xfId="0" applyNumberFormat="1" applyFont="1" applyFill="1" applyBorder="1" applyAlignment="1" applyProtection="1">
      <alignment horizontal="left" indent="1"/>
      <protection locked="0"/>
    </xf>
    <xf numFmtId="3" fontId="6" fillId="3" borderId="3" xfId="0" applyNumberFormat="1" applyFont="1" applyFill="1" applyBorder="1" applyAlignment="1" applyProtection="1">
      <alignment horizontal="left" indent="1"/>
      <protection locked="0"/>
    </xf>
    <xf numFmtId="0" fontId="0" fillId="3" borderId="4" xfId="0" applyFill="1" applyBorder="1" applyAlignment="1" applyProtection="1">
      <alignment horizontal="center"/>
      <protection locked="0"/>
    </xf>
    <xf numFmtId="0" fontId="0" fillId="3" borderId="7" xfId="0" applyFill="1" applyBorder="1" applyProtection="1">
      <protection locked="0"/>
    </xf>
    <xf numFmtId="165" fontId="0" fillId="3" borderId="7" xfId="0" applyNumberFormat="1" applyFill="1" applyBorder="1" applyProtection="1">
      <protection locked="0"/>
    </xf>
    <xf numFmtId="3" fontId="0" fillId="3" borderId="7" xfId="0" applyNumberFormat="1" applyFill="1" applyBorder="1" applyProtection="1">
      <protection locked="0"/>
    </xf>
    <xf numFmtId="0" fontId="0" fillId="3" borderId="5" xfId="0" applyFill="1" applyBorder="1" applyAlignment="1" applyProtection="1">
      <alignment horizontal="center"/>
      <protection locked="0"/>
    </xf>
    <xf numFmtId="9" fontId="0" fillId="3" borderId="5" xfId="0" applyNumberFormat="1" applyFill="1" applyBorder="1" applyAlignment="1" applyProtection="1">
      <alignment horizontal="center"/>
      <protection locked="0"/>
    </xf>
    <xf numFmtId="0" fontId="37" fillId="0" borderId="0" xfId="0" applyFont="1"/>
    <xf numFmtId="0" fontId="10" fillId="0" borderId="0" xfId="0" applyFont="1"/>
    <xf numFmtId="0" fontId="18" fillId="0" borderId="0" xfId="0" applyFont="1"/>
    <xf numFmtId="0" fontId="6" fillId="0" borderId="0" xfId="0" applyFont="1" applyAlignment="1">
      <alignment vertical="top" wrapText="1"/>
    </xf>
    <xf numFmtId="0" fontId="18" fillId="0" borderId="0" xfId="0" applyFont="1" applyAlignment="1">
      <alignment horizontal="center" vertical="top"/>
    </xf>
    <xf numFmtId="0" fontId="6" fillId="0" borderId="0" xfId="0" applyFont="1" applyAlignment="1">
      <alignment vertical="top"/>
    </xf>
    <xf numFmtId="0" fontId="9" fillId="0" borderId="0" xfId="0" applyFont="1" applyProtection="1">
      <protection locked="0"/>
    </xf>
    <xf numFmtId="0" fontId="0" fillId="0" borderId="0" xfId="0" applyProtection="1">
      <protection locked="0"/>
    </xf>
    <xf numFmtId="0" fontId="33" fillId="0" borderId="15" xfId="0" applyFont="1" applyBorder="1" applyProtection="1">
      <protection locked="0"/>
    </xf>
    <xf numFmtId="0" fontId="2" fillId="0" borderId="16" xfId="0" applyFont="1" applyBorder="1" applyAlignment="1" applyProtection="1">
      <alignment horizontal="center" wrapText="1"/>
      <protection locked="0"/>
    </xf>
    <xf numFmtId="0" fontId="34" fillId="0" borderId="17" xfId="0" applyFont="1" applyBorder="1" applyAlignment="1" applyProtection="1">
      <alignment horizontal="center" wrapText="1"/>
      <protection locked="0"/>
    </xf>
    <xf numFmtId="0" fontId="22" fillId="0" borderId="0" xfId="0" applyFont="1" applyProtection="1">
      <protection locked="0"/>
    </xf>
    <xf numFmtId="0" fontId="0" fillId="3" borderId="3" xfId="0" applyFill="1" applyBorder="1" applyProtection="1">
      <protection locked="0"/>
    </xf>
    <xf numFmtId="10" fontId="0" fillId="3" borderId="4" xfId="0" applyNumberFormat="1" applyFill="1" applyBorder="1" applyAlignment="1" applyProtection="1">
      <alignment horizontal="center"/>
      <protection locked="0"/>
    </xf>
    <xf numFmtId="164" fontId="0" fillId="3" borderId="4" xfId="0" applyNumberFormat="1" applyFill="1" applyBorder="1" applyAlignment="1" applyProtection="1">
      <alignment horizontal="center"/>
      <protection locked="0"/>
    </xf>
    <xf numFmtId="10" fontId="0" fillId="3" borderId="18" xfId="0" applyNumberFormat="1" applyFill="1" applyBorder="1" applyAlignment="1" applyProtection="1">
      <alignment horizontal="center"/>
      <protection locked="0"/>
    </xf>
    <xf numFmtId="3" fontId="3" fillId="0" borderId="4" xfId="0" applyNumberFormat="1" applyFont="1" applyBorder="1" applyAlignment="1" applyProtection="1">
      <alignment horizontal="center"/>
      <protection locked="0"/>
    </xf>
    <xf numFmtId="10" fontId="0" fillId="3" borderId="5" xfId="0" applyNumberFormat="1" applyFill="1" applyBorder="1" applyAlignment="1" applyProtection="1">
      <alignment horizontal="center"/>
      <protection locked="0"/>
    </xf>
    <xf numFmtId="164" fontId="0" fillId="3" borderId="5" xfId="0" applyNumberFormat="1" applyFill="1" applyBorder="1" applyAlignment="1" applyProtection="1">
      <alignment horizontal="center"/>
      <protection locked="0"/>
    </xf>
    <xf numFmtId="10" fontId="0" fillId="3" borderId="19" xfId="0" applyNumberFormat="1" applyFill="1" applyBorder="1" applyAlignment="1" applyProtection="1">
      <alignment horizontal="center"/>
      <protection locked="0"/>
    </xf>
    <xf numFmtId="3" fontId="3" fillId="0" borderId="5" xfId="0" applyNumberFormat="1" applyFont="1" applyBorder="1" applyAlignment="1" applyProtection="1">
      <alignment horizontal="center"/>
      <protection locked="0"/>
    </xf>
    <xf numFmtId="0" fontId="0" fillId="3" borderId="9" xfId="0" applyFill="1" applyBorder="1" applyProtection="1">
      <protection locked="0"/>
    </xf>
    <xf numFmtId="0" fontId="0" fillId="3" borderId="20" xfId="0" applyFill="1" applyBorder="1" applyAlignment="1" applyProtection="1">
      <alignment horizontal="center"/>
      <protection locked="0"/>
    </xf>
    <xf numFmtId="3" fontId="0" fillId="3" borderId="20" xfId="0" applyNumberFormat="1" applyFill="1" applyBorder="1" applyAlignment="1" applyProtection="1">
      <alignment horizontal="center"/>
      <protection locked="0"/>
    </xf>
    <xf numFmtId="10" fontId="0" fillId="3" borderId="20" xfId="0" applyNumberFormat="1" applyFill="1" applyBorder="1" applyAlignment="1" applyProtection="1">
      <alignment horizontal="center"/>
      <protection locked="0"/>
    </xf>
    <xf numFmtId="164" fontId="0" fillId="3" borderId="20" xfId="0" applyNumberFormat="1" applyFill="1" applyBorder="1" applyAlignment="1" applyProtection="1">
      <alignment horizontal="center"/>
      <protection locked="0"/>
    </xf>
    <xf numFmtId="10" fontId="0" fillId="3" borderId="11" xfId="0" applyNumberFormat="1" applyFill="1" applyBorder="1" applyAlignment="1" applyProtection="1">
      <alignment horizontal="center"/>
      <protection locked="0"/>
    </xf>
    <xf numFmtId="0" fontId="33" fillId="0" borderId="8" xfId="0" applyFont="1" applyBorder="1" applyProtection="1">
      <protection locked="0"/>
    </xf>
    <xf numFmtId="0" fontId="0" fillId="0" borderId="21" xfId="0" applyBorder="1" applyProtection="1">
      <protection locked="0"/>
    </xf>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3" fontId="33" fillId="0" borderId="0" xfId="0" applyNumberFormat="1" applyFont="1" applyAlignment="1" applyProtection="1">
      <alignment horizontal="center"/>
      <protection locked="0"/>
    </xf>
    <xf numFmtId="0" fontId="33" fillId="0" borderId="0" xfId="0" applyFont="1" applyProtection="1">
      <protection locked="0"/>
    </xf>
    <xf numFmtId="0" fontId="0" fillId="0" borderId="0" xfId="0" applyAlignment="1" applyProtection="1">
      <alignment horizontal="center"/>
      <protection locked="0"/>
    </xf>
    <xf numFmtId="3" fontId="0" fillId="0" borderId="0" xfId="0" applyNumberFormat="1" applyProtection="1">
      <protection locked="0"/>
    </xf>
    <xf numFmtId="0" fontId="32" fillId="0" borderId="0" xfId="0" applyFont="1" applyProtection="1">
      <protection locked="0"/>
    </xf>
    <xf numFmtId="0" fontId="3" fillId="0" borderId="0" xfId="0" applyFont="1" applyProtection="1">
      <protection locked="0"/>
    </xf>
    <xf numFmtId="0" fontId="33" fillId="0" borderId="23" xfId="0" applyFont="1" applyBorder="1" applyProtection="1">
      <protection locked="0"/>
    </xf>
    <xf numFmtId="0" fontId="34" fillId="0" borderId="16" xfId="0" applyFont="1" applyBorder="1" applyAlignment="1" applyProtection="1">
      <alignment horizontal="center" wrapText="1"/>
      <protection locked="0"/>
    </xf>
    <xf numFmtId="0" fontId="34" fillId="0" borderId="24" xfId="0" applyFont="1" applyBorder="1" applyAlignment="1" applyProtection="1">
      <alignment horizontal="center" wrapText="1"/>
      <protection locked="0"/>
    </xf>
    <xf numFmtId="0" fontId="3" fillId="0" borderId="3" xfId="0" applyFont="1" applyBorder="1" applyProtection="1">
      <protection locked="0"/>
    </xf>
    <xf numFmtId="10" fontId="0" fillId="0" borderId="0" xfId="0" applyNumberFormat="1" applyProtection="1">
      <protection locked="0"/>
    </xf>
    <xf numFmtId="0" fontId="3" fillId="0" borderId="11" xfId="0" applyFont="1" applyBorder="1" applyProtection="1">
      <protection locked="0"/>
    </xf>
    <xf numFmtId="164" fontId="18" fillId="0" borderId="0" xfId="0" applyNumberFormat="1" applyFont="1" applyProtection="1">
      <protection locked="0"/>
    </xf>
    <xf numFmtId="164" fontId="0" fillId="0" borderId="0" xfId="0" applyNumberFormat="1" applyProtection="1">
      <protection locked="0"/>
    </xf>
    <xf numFmtId="164" fontId="3" fillId="0" borderId="0" xfId="0" applyNumberFormat="1" applyFont="1" applyProtection="1">
      <protection locked="0"/>
    </xf>
    <xf numFmtId="0" fontId="18" fillId="0" borderId="0" xfId="0" applyFont="1" applyProtection="1">
      <protection locked="0"/>
    </xf>
    <xf numFmtId="0" fontId="34" fillId="0" borderId="25" xfId="0" applyFont="1" applyBorder="1" applyAlignment="1" applyProtection="1">
      <alignment horizontal="center" wrapText="1"/>
      <protection locked="0"/>
    </xf>
    <xf numFmtId="1" fontId="33" fillId="0" borderId="0" xfId="0" applyNumberFormat="1" applyFont="1" applyAlignment="1" applyProtection="1">
      <alignment horizontal="center"/>
      <protection locked="0"/>
    </xf>
    <xf numFmtId="0" fontId="3" fillId="3" borderId="4" xfId="0" applyFont="1" applyFill="1" applyBorder="1" applyAlignment="1" applyProtection="1">
      <alignment horizontal="center"/>
      <protection locked="0"/>
    </xf>
    <xf numFmtId="0" fontId="3" fillId="3" borderId="5"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3" fillId="3" borderId="20" xfId="0" applyFont="1" applyFill="1" applyBorder="1" applyAlignment="1" applyProtection="1">
      <alignment horizontal="center"/>
      <protection locked="0"/>
    </xf>
    <xf numFmtId="0" fontId="3" fillId="0" borderId="21" xfId="0" applyFont="1" applyBorder="1" applyProtection="1">
      <protection locked="0"/>
    </xf>
    <xf numFmtId="0" fontId="3" fillId="0" borderId="26" xfId="0" applyFont="1" applyBorder="1" applyProtection="1">
      <protection locked="0"/>
    </xf>
    <xf numFmtId="3" fontId="3" fillId="0" borderId="0" xfId="0" applyNumberFormat="1" applyFont="1" applyAlignment="1" applyProtection="1">
      <alignment horizontal="center"/>
      <protection locked="0"/>
    </xf>
    <xf numFmtId="0" fontId="2" fillId="0" borderId="15" xfId="0" applyFont="1" applyBorder="1" applyProtection="1">
      <protection locked="0"/>
    </xf>
    <xf numFmtId="0" fontId="33" fillId="0" borderId="25" xfId="0" applyFont="1" applyBorder="1" applyAlignment="1" applyProtection="1">
      <alignment horizontal="center"/>
      <protection locked="0"/>
    </xf>
    <xf numFmtId="0" fontId="33" fillId="0" borderId="27" xfId="0" applyFont="1" applyBorder="1" applyProtection="1">
      <protection locked="0"/>
    </xf>
    <xf numFmtId="0" fontId="3" fillId="0" borderId="27" xfId="0" applyFont="1" applyBorder="1" applyProtection="1">
      <protection locked="0"/>
    </xf>
    <xf numFmtId="3" fontId="3" fillId="3" borderId="4" xfId="0" applyNumberFormat="1" applyFont="1" applyFill="1" applyBorder="1" applyAlignment="1" applyProtection="1">
      <alignment horizontal="center"/>
      <protection locked="0"/>
    </xf>
    <xf numFmtId="3" fontId="3" fillId="3" borderId="5" xfId="0" applyNumberFormat="1" applyFont="1" applyFill="1" applyBorder="1" applyAlignment="1" applyProtection="1">
      <alignment horizontal="center"/>
      <protection locked="0"/>
    </xf>
    <xf numFmtId="0" fontId="3" fillId="0" borderId="1" xfId="0" applyFont="1" applyBorder="1" applyProtection="1">
      <protection locked="0"/>
    </xf>
    <xf numFmtId="3" fontId="3" fillId="3" borderId="20" xfId="0" applyNumberFormat="1" applyFont="1" applyFill="1" applyBorder="1" applyAlignment="1" applyProtection="1">
      <alignment horizontal="center"/>
      <protection locked="0"/>
    </xf>
    <xf numFmtId="3" fontId="3" fillId="3" borderId="14" xfId="0" applyNumberFormat="1" applyFont="1" applyFill="1" applyBorder="1" applyAlignment="1" applyProtection="1">
      <alignment horizontal="center"/>
      <protection locked="0"/>
    </xf>
    <xf numFmtId="0" fontId="32" fillId="0" borderId="28" xfId="0" applyFont="1" applyBorder="1" applyProtection="1">
      <protection locked="0"/>
    </xf>
    <xf numFmtId="0" fontId="3" fillId="0" borderId="29" xfId="0" applyFont="1" applyBorder="1" applyProtection="1">
      <protection locked="0"/>
    </xf>
    <xf numFmtId="3" fontId="2" fillId="0" borderId="2" xfId="0" applyNumberFormat="1" applyFont="1" applyBorder="1" applyProtection="1">
      <protection locked="0"/>
    </xf>
    <xf numFmtId="0" fontId="27" fillId="0" borderId="0" xfId="0" applyFont="1" applyProtection="1">
      <protection locked="0"/>
    </xf>
    <xf numFmtId="0" fontId="2" fillId="0" borderId="0" xfId="0" applyFont="1" applyProtection="1">
      <protection locked="0"/>
    </xf>
    <xf numFmtId="4" fontId="0" fillId="0" borderId="0" xfId="0" applyNumberFormat="1" applyProtection="1">
      <protection locked="0"/>
    </xf>
    <xf numFmtId="4" fontId="2" fillId="0" borderId="0" xfId="0" applyNumberFormat="1" applyFont="1" applyProtection="1">
      <protection locked="0"/>
    </xf>
    <xf numFmtId="0" fontId="31" fillId="0" borderId="0" xfId="0" applyFont="1" applyProtection="1">
      <protection locked="0"/>
    </xf>
    <xf numFmtId="0" fontId="40" fillId="0" borderId="0" xfId="0" applyFont="1" applyProtection="1">
      <protection locked="0"/>
    </xf>
    <xf numFmtId="4" fontId="40" fillId="0" borderId="0" xfId="0" applyNumberFormat="1" applyFont="1" applyProtection="1">
      <protection locked="0"/>
    </xf>
    <xf numFmtId="4" fontId="41" fillId="0" borderId="0" xfId="0" applyNumberFormat="1" applyFont="1" applyProtection="1">
      <protection locked="0"/>
    </xf>
    <xf numFmtId="0" fontId="30" fillId="0" borderId="0" xfId="0" applyFont="1" applyProtection="1">
      <protection locked="0"/>
    </xf>
    <xf numFmtId="0" fontId="3" fillId="0" borderId="0" xfId="0" applyFont="1" applyAlignment="1" applyProtection="1">
      <alignment horizontal="right"/>
      <protection locked="0"/>
    </xf>
    <xf numFmtId="0" fontId="2" fillId="0" borderId="0" xfId="0" applyFont="1" applyAlignment="1" applyProtection="1">
      <alignment horizontal="right"/>
      <protection locked="0"/>
    </xf>
    <xf numFmtId="3" fontId="2" fillId="0" borderId="0" xfId="0" applyNumberFormat="1" applyFont="1" applyAlignment="1" applyProtection="1">
      <alignment horizontal="center"/>
      <protection locked="0"/>
    </xf>
    <xf numFmtId="3" fontId="2" fillId="0" borderId="0" xfId="0" applyNumberFormat="1" applyFont="1" applyProtection="1">
      <protection locked="0"/>
    </xf>
    <xf numFmtId="0" fontId="5" fillId="0" borderId="0" xfId="0" applyFont="1" applyProtection="1">
      <protection locked="0"/>
    </xf>
    <xf numFmtId="0" fontId="5" fillId="0" borderId="0" xfId="0" applyFont="1" applyAlignment="1" applyProtection="1">
      <alignment horizontal="left" indent="1"/>
      <protection locked="0"/>
    </xf>
    <xf numFmtId="0" fontId="2" fillId="0" borderId="30"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1" fontId="2" fillId="0" borderId="17" xfId="0" applyNumberFormat="1"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3" fillId="0" borderId="33" xfId="0" applyFont="1" applyBorder="1" applyProtection="1">
      <protection locked="0"/>
    </xf>
    <xf numFmtId="0" fontId="3" fillId="3" borderId="6" xfId="0" applyFont="1" applyFill="1" applyBorder="1" applyProtection="1">
      <protection locked="0"/>
    </xf>
    <xf numFmtId="0" fontId="3" fillId="3" borderId="10" xfId="0" applyFont="1" applyFill="1" applyBorder="1" applyProtection="1">
      <protection locked="0"/>
    </xf>
    <xf numFmtId="0" fontId="0" fillId="3" borderId="10" xfId="0" applyFill="1" applyBorder="1" applyProtection="1">
      <protection locked="0"/>
    </xf>
    <xf numFmtId="0" fontId="0" fillId="3" borderId="18" xfId="0" applyFill="1" applyBorder="1" applyProtection="1">
      <protection locked="0"/>
    </xf>
    <xf numFmtId="3" fontId="2" fillId="0" borderId="34" xfId="0" applyNumberFormat="1" applyFont="1" applyBorder="1" applyProtection="1">
      <protection locked="0"/>
    </xf>
    <xf numFmtId="0" fontId="3" fillId="3" borderId="7" xfId="0" applyFont="1" applyFill="1" applyBorder="1" applyProtection="1">
      <protection locked="0"/>
    </xf>
    <xf numFmtId="0" fontId="3" fillId="3" borderId="0" xfId="0" applyFont="1" applyFill="1" applyProtection="1">
      <protection locked="0"/>
    </xf>
    <xf numFmtId="0" fontId="0" fillId="3" borderId="0" xfId="0" applyFill="1" applyProtection="1">
      <protection locked="0"/>
    </xf>
    <xf numFmtId="0" fontId="0" fillId="3" borderId="19" xfId="0" applyFill="1" applyBorder="1" applyProtection="1">
      <protection locked="0"/>
    </xf>
    <xf numFmtId="0" fontId="0" fillId="0" borderId="3" xfId="0" applyBorder="1" applyProtection="1">
      <protection locked="0"/>
    </xf>
    <xf numFmtId="0" fontId="0" fillId="3" borderId="12" xfId="0" applyFill="1" applyBorder="1" applyProtection="1">
      <protection locked="0"/>
    </xf>
    <xf numFmtId="0" fontId="0" fillId="3" borderId="1" xfId="0" applyFill="1" applyBorder="1" applyProtection="1">
      <protection locked="0"/>
    </xf>
    <xf numFmtId="0" fontId="0" fillId="3" borderId="11" xfId="0" applyFill="1" applyBorder="1" applyProtection="1">
      <protection locked="0"/>
    </xf>
    <xf numFmtId="3" fontId="2" fillId="0" borderId="35" xfId="0" applyNumberFormat="1" applyFont="1" applyBorder="1" applyProtection="1">
      <protection locked="0"/>
    </xf>
    <xf numFmtId="0" fontId="3" fillId="0" borderId="6" xfId="0" applyFont="1" applyBorder="1" applyProtection="1">
      <protection locked="0"/>
    </xf>
    <xf numFmtId="0" fontId="3" fillId="0" borderId="10" xfId="0" applyFont="1" applyBorder="1" applyProtection="1">
      <protection locked="0"/>
    </xf>
    <xf numFmtId="0" fontId="3" fillId="0" borderId="18" xfId="0" applyFont="1" applyBorder="1" applyProtection="1">
      <protection locked="0"/>
    </xf>
    <xf numFmtId="3" fontId="3" fillId="0" borderId="6" xfId="0" applyNumberFormat="1" applyFont="1" applyBorder="1" applyAlignment="1" applyProtection="1">
      <alignment horizontal="center"/>
      <protection locked="0"/>
    </xf>
    <xf numFmtId="0" fontId="3" fillId="0" borderId="7" xfId="0" applyFont="1" applyBorder="1" applyProtection="1">
      <protection locked="0"/>
    </xf>
    <xf numFmtId="0" fontId="3" fillId="0" borderId="19" xfId="0" applyFont="1" applyBorder="1" applyProtection="1">
      <protection locked="0"/>
    </xf>
    <xf numFmtId="3" fontId="3" fillId="0" borderId="14" xfId="0" applyNumberFormat="1" applyFont="1" applyBorder="1" applyAlignment="1" applyProtection="1">
      <alignment horizontal="center"/>
      <protection locked="0"/>
    </xf>
    <xf numFmtId="3" fontId="3" fillId="0" borderId="7" xfId="0" applyNumberFormat="1" applyFont="1" applyBorder="1" applyAlignment="1" applyProtection="1">
      <alignment horizontal="center"/>
      <protection locked="0"/>
    </xf>
    <xf numFmtId="0" fontId="2" fillId="0" borderId="28" xfId="0" applyFont="1" applyBorder="1" applyProtection="1">
      <protection locked="0"/>
    </xf>
    <xf numFmtId="0" fontId="2" fillId="0" borderId="29" xfId="0" applyFont="1" applyBorder="1" applyProtection="1">
      <protection locked="0"/>
    </xf>
    <xf numFmtId="0" fontId="2" fillId="0" borderId="36" xfId="0" applyFont="1" applyBorder="1" applyProtection="1">
      <protection locked="0"/>
    </xf>
    <xf numFmtId="3" fontId="2" fillId="0" borderId="28" xfId="0" applyNumberFormat="1" applyFont="1" applyBorder="1" applyAlignment="1" applyProtection="1">
      <alignment horizontal="center"/>
      <protection locked="0"/>
    </xf>
    <xf numFmtId="3" fontId="2" fillId="0" borderId="2" xfId="0" applyNumberFormat="1" applyFont="1" applyBorder="1" applyAlignment="1" applyProtection="1">
      <alignment horizontal="center"/>
      <protection locked="0"/>
    </xf>
    <xf numFmtId="0" fontId="2" fillId="0" borderId="37" xfId="0" applyFont="1" applyBorder="1" applyProtection="1">
      <protection locked="0"/>
    </xf>
    <xf numFmtId="0" fontId="0" fillId="0" borderId="31" xfId="0" applyBorder="1" applyProtection="1">
      <protection locked="0"/>
    </xf>
    <xf numFmtId="0" fontId="0" fillId="0" borderId="38" xfId="0" applyBorder="1" applyProtection="1">
      <protection locked="0"/>
    </xf>
    <xf numFmtId="0" fontId="0" fillId="0" borderId="5" xfId="0" applyBorder="1" applyProtection="1">
      <protection locked="0"/>
    </xf>
    <xf numFmtId="0" fontId="39" fillId="0" borderId="7" xfId="0" applyFont="1" applyBorder="1" applyProtection="1">
      <protection locked="0"/>
    </xf>
    <xf numFmtId="165" fontId="0" fillId="0" borderId="7" xfId="0" applyNumberFormat="1" applyBorder="1" applyProtection="1">
      <protection locked="0"/>
    </xf>
    <xf numFmtId="3" fontId="0" fillId="0" borderId="7" xfId="0" applyNumberFormat="1" applyBorder="1" applyProtection="1">
      <protection locked="0"/>
    </xf>
    <xf numFmtId="0" fontId="0" fillId="0" borderId="5" xfId="0" applyBorder="1" applyAlignment="1" applyProtection="1">
      <alignment horizontal="center"/>
      <protection locked="0"/>
    </xf>
    <xf numFmtId="9" fontId="0" fillId="0" borderId="5" xfId="0" applyNumberFormat="1" applyBorder="1" applyAlignment="1" applyProtection="1">
      <alignment horizontal="center"/>
      <protection locked="0"/>
    </xf>
    <xf numFmtId="1" fontId="39" fillId="0" borderId="0" xfId="0" applyNumberFormat="1" applyFont="1" applyAlignment="1" applyProtection="1">
      <alignment horizontal="center"/>
      <protection locked="0"/>
    </xf>
    <xf numFmtId="1" fontId="39" fillId="0" borderId="5" xfId="0" applyNumberFormat="1" applyFont="1" applyBorder="1" applyAlignment="1" applyProtection="1">
      <alignment horizontal="center"/>
      <protection locked="0"/>
    </xf>
    <xf numFmtId="1" fontId="39" fillId="0" borderId="7" xfId="0" applyNumberFormat="1" applyFont="1" applyBorder="1" applyAlignment="1" applyProtection="1">
      <alignment horizontal="center"/>
      <protection locked="0"/>
    </xf>
    <xf numFmtId="3" fontId="39" fillId="0" borderId="0" xfId="0" applyNumberFormat="1" applyFont="1" applyAlignment="1" applyProtection="1">
      <alignment horizontal="center"/>
      <protection locked="0"/>
    </xf>
    <xf numFmtId="3" fontId="39" fillId="0" borderId="5" xfId="0" applyNumberFormat="1" applyFont="1" applyBorder="1" applyAlignment="1" applyProtection="1">
      <alignment horizontal="center"/>
      <protection locked="0"/>
    </xf>
    <xf numFmtId="3" fontId="39" fillId="0" borderId="7" xfId="0" applyNumberFormat="1" applyFont="1" applyBorder="1" applyAlignment="1" applyProtection="1">
      <alignment horizontal="center"/>
      <protection locked="0"/>
    </xf>
    <xf numFmtId="3" fontId="40" fillId="0" borderId="34" xfId="0" applyNumberFormat="1" applyFont="1" applyBorder="1" applyProtection="1">
      <protection locked="0"/>
    </xf>
    <xf numFmtId="3" fontId="0" fillId="0" borderId="5" xfId="0" applyNumberFormat="1" applyBorder="1" applyAlignment="1" applyProtection="1">
      <alignment horizontal="center"/>
      <protection locked="0"/>
    </xf>
    <xf numFmtId="0" fontId="2" fillId="0" borderId="2" xfId="0" applyFont="1" applyBorder="1" applyProtection="1">
      <protection locked="0"/>
    </xf>
    <xf numFmtId="3" fontId="2" fillId="0" borderId="39" xfId="0" applyNumberFormat="1" applyFont="1" applyBorder="1" applyProtection="1">
      <protection locked="0"/>
    </xf>
    <xf numFmtId="3" fontId="2" fillId="0" borderId="40" xfId="0" applyNumberFormat="1" applyFont="1" applyBorder="1" applyProtection="1">
      <protection locked="0"/>
    </xf>
    <xf numFmtId="0" fontId="2" fillId="0" borderId="41" xfId="0" applyFont="1" applyBorder="1" applyProtection="1">
      <protection locked="0"/>
    </xf>
    <xf numFmtId="3" fontId="2" fillId="0" borderId="40" xfId="0" applyNumberFormat="1" applyFont="1" applyBorder="1" applyAlignment="1" applyProtection="1">
      <alignment horizontal="center"/>
      <protection locked="0"/>
    </xf>
    <xf numFmtId="0" fontId="23" fillId="0" borderId="0" xfId="0" applyFont="1" applyProtection="1">
      <protection locked="0"/>
    </xf>
    <xf numFmtId="0" fontId="24" fillId="0" borderId="0" xfId="0" applyFont="1" applyProtection="1">
      <protection locked="0"/>
    </xf>
    <xf numFmtId="0" fontId="0" fillId="0" borderId="12" xfId="0" applyBorder="1" applyProtection="1">
      <protection locked="0"/>
    </xf>
    <xf numFmtId="0" fontId="25" fillId="0" borderId="0" xfId="0" applyFont="1" applyProtection="1">
      <protection locked="0"/>
    </xf>
    <xf numFmtId="0" fontId="0" fillId="0" borderId="42" xfId="0" applyBorder="1" applyProtection="1">
      <protection locked="0"/>
    </xf>
    <xf numFmtId="0" fontId="0" fillId="0" borderId="43" xfId="0" applyBorder="1" applyProtection="1">
      <protection locked="0"/>
    </xf>
    <xf numFmtId="0" fontId="0" fillId="0" borderId="7" xfId="0" applyBorder="1" applyProtection="1">
      <protection locked="0"/>
    </xf>
    <xf numFmtId="10" fontId="26" fillId="0" borderId="0" xfId="0" applyNumberFormat="1" applyFont="1" applyProtection="1">
      <protection locked="0"/>
    </xf>
    <xf numFmtId="0" fontId="26" fillId="0" borderId="0" xfId="0" applyFont="1" applyProtection="1">
      <protection locked="0"/>
    </xf>
    <xf numFmtId="0" fontId="26" fillId="0" borderId="1" xfId="0" applyFont="1" applyBorder="1" applyProtection="1">
      <protection locked="0"/>
    </xf>
    <xf numFmtId="0" fontId="22" fillId="0" borderId="42" xfId="0" applyFont="1" applyBorder="1" applyProtection="1">
      <protection locked="0"/>
    </xf>
    <xf numFmtId="0" fontId="0" fillId="0" borderId="1" xfId="0" applyBorder="1" applyProtection="1">
      <protection locked="0"/>
    </xf>
    <xf numFmtId="0" fontId="9" fillId="2" borderId="0" xfId="0" applyFont="1" applyFill="1" applyProtection="1">
      <protection locked="0"/>
    </xf>
    <xf numFmtId="0" fontId="10" fillId="2" borderId="0" xfId="0" applyFont="1" applyFill="1" applyProtection="1">
      <protection locked="0"/>
    </xf>
    <xf numFmtId="14" fontId="7" fillId="2" borderId="0" xfId="0" applyNumberFormat="1" applyFont="1" applyFill="1" applyProtection="1">
      <protection locked="0"/>
    </xf>
    <xf numFmtId="0" fontId="5" fillId="2" borderId="0" xfId="0" applyFont="1" applyFill="1" applyAlignment="1" applyProtection="1">
      <alignment horizontal="right"/>
      <protection locked="0"/>
    </xf>
    <xf numFmtId="0" fontId="0" fillId="2" borderId="0" xfId="0" applyFill="1" applyProtection="1">
      <protection locked="0"/>
    </xf>
    <xf numFmtId="0" fontId="16" fillId="2" borderId="0" xfId="0" applyFont="1" applyFill="1" applyProtection="1">
      <protection locked="0"/>
    </xf>
    <xf numFmtId="0" fontId="12" fillId="2" borderId="0" xfId="0" applyFont="1" applyFill="1" applyAlignment="1" applyProtection="1">
      <alignment horizontal="center"/>
      <protection locked="0"/>
    </xf>
    <xf numFmtId="0" fontId="6" fillId="2" borderId="0" xfId="0" applyFont="1" applyFill="1" applyProtection="1">
      <protection locked="0"/>
    </xf>
    <xf numFmtId="0" fontId="5" fillId="2" borderId="42" xfId="0" applyFont="1" applyFill="1" applyBorder="1" applyProtection="1">
      <protection locked="0"/>
    </xf>
    <xf numFmtId="0" fontId="5" fillId="2" borderId="43" xfId="0" applyFont="1" applyFill="1" applyBorder="1" applyProtection="1">
      <protection locked="0"/>
    </xf>
    <xf numFmtId="0" fontId="5" fillId="2" borderId="44" xfId="0" applyFont="1" applyFill="1" applyBorder="1" applyProtection="1">
      <protection locked="0"/>
    </xf>
    <xf numFmtId="0" fontId="5" fillId="2" borderId="0" xfId="0" applyFont="1" applyFill="1" applyProtection="1">
      <protection locked="0"/>
    </xf>
    <xf numFmtId="0" fontId="7" fillId="2" borderId="0" xfId="0" applyFont="1" applyFill="1" applyProtection="1">
      <protection locked="0"/>
    </xf>
    <xf numFmtId="0" fontId="8" fillId="2" borderId="0" xfId="0" applyFont="1" applyFill="1" applyProtection="1">
      <protection locked="0"/>
    </xf>
    <xf numFmtId="0" fontId="13" fillId="2" borderId="0" xfId="0" applyFont="1" applyFill="1" applyProtection="1">
      <protection locked="0"/>
    </xf>
    <xf numFmtId="49" fontId="4" fillId="2" borderId="0" xfId="0" applyNumberFormat="1" applyFont="1" applyFill="1" applyProtection="1">
      <protection locked="0"/>
    </xf>
    <xf numFmtId="0" fontId="11" fillId="2" borderId="42" xfId="0" applyFont="1" applyFill="1" applyBorder="1" applyProtection="1">
      <protection locked="0"/>
    </xf>
    <xf numFmtId="0" fontId="11" fillId="2" borderId="43" xfId="0" applyFont="1" applyFill="1" applyBorder="1" applyProtection="1">
      <protection locked="0"/>
    </xf>
    <xf numFmtId="0" fontId="11" fillId="2" borderId="43" xfId="0" applyFont="1" applyFill="1" applyBorder="1" applyAlignment="1" applyProtection="1">
      <alignment horizontal="right"/>
      <protection locked="0"/>
    </xf>
    <xf numFmtId="3" fontId="13" fillId="2" borderId="43" xfId="0" applyNumberFormat="1" applyFont="1" applyFill="1" applyBorder="1" applyAlignment="1" applyProtection="1">
      <alignment horizontal="center"/>
      <protection locked="0"/>
    </xf>
    <xf numFmtId="0" fontId="13" fillId="2" borderId="44" xfId="0" applyFont="1" applyFill="1" applyBorder="1" applyAlignment="1" applyProtection="1">
      <alignment horizontal="right"/>
      <protection locked="0"/>
    </xf>
    <xf numFmtId="0" fontId="13" fillId="2" borderId="7" xfId="0" applyFont="1" applyFill="1" applyBorder="1" applyProtection="1">
      <protection locked="0"/>
    </xf>
    <xf numFmtId="0" fontId="11" fillId="2" borderId="10" xfId="0" applyFont="1" applyFill="1" applyBorder="1" applyProtection="1">
      <protection locked="0"/>
    </xf>
    <xf numFmtId="0" fontId="0" fillId="2" borderId="19" xfId="0" applyFill="1" applyBorder="1" applyProtection="1">
      <protection locked="0"/>
    </xf>
    <xf numFmtId="0" fontId="11" fillId="2" borderId="7" xfId="0" applyFont="1" applyFill="1" applyBorder="1" applyProtection="1">
      <protection locked="0"/>
    </xf>
    <xf numFmtId="3" fontId="13" fillId="2" borderId="19" xfId="0" applyNumberFormat="1" applyFont="1" applyFill="1" applyBorder="1" applyProtection="1">
      <protection locked="0"/>
    </xf>
    <xf numFmtId="3" fontId="16" fillId="2" borderId="0" xfId="0" applyNumberFormat="1" applyFont="1" applyFill="1" applyProtection="1">
      <protection locked="0"/>
    </xf>
    <xf numFmtId="3" fontId="13" fillId="2" borderId="0" xfId="0" applyNumberFormat="1" applyFont="1" applyFill="1" applyProtection="1">
      <protection locked="0"/>
    </xf>
    <xf numFmtId="3" fontId="13" fillId="2" borderId="18" xfId="0" applyNumberFormat="1" applyFont="1" applyFill="1" applyBorder="1" applyProtection="1">
      <protection locked="0"/>
    </xf>
    <xf numFmtId="0" fontId="2" fillId="2" borderId="19" xfId="0" applyFont="1" applyFill="1" applyBorder="1" applyProtection="1">
      <protection locked="0"/>
    </xf>
    <xf numFmtId="3" fontId="13" fillId="2" borderId="11" xfId="0" applyNumberFormat="1" applyFont="1" applyFill="1" applyBorder="1" applyProtection="1">
      <protection locked="0"/>
    </xf>
    <xf numFmtId="3" fontId="0" fillId="2" borderId="0" xfId="0" applyNumberFormat="1" applyFill="1" applyProtection="1">
      <protection locked="0"/>
    </xf>
    <xf numFmtId="0" fontId="13" fillId="2" borderId="43" xfId="0" applyFont="1" applyFill="1" applyBorder="1" applyProtection="1">
      <protection locked="0"/>
    </xf>
    <xf numFmtId="3" fontId="11" fillId="4" borderId="0" xfId="0" applyNumberFormat="1" applyFont="1" applyFill="1" applyProtection="1">
      <protection locked="0"/>
    </xf>
    <xf numFmtId="3" fontId="12" fillId="2" borderId="0" xfId="0" applyNumberFormat="1" applyFont="1" applyFill="1" applyAlignment="1" applyProtection="1">
      <alignment horizontal="center"/>
      <protection locked="0"/>
    </xf>
    <xf numFmtId="0" fontId="14" fillId="2" borderId="0" xfId="0" applyFont="1" applyFill="1" applyProtection="1">
      <protection locked="0"/>
    </xf>
    <xf numFmtId="0" fontId="13" fillId="2" borderId="10" xfId="0" applyFont="1" applyFill="1" applyBorder="1" applyProtection="1">
      <protection locked="0"/>
    </xf>
    <xf numFmtId="3" fontId="13" fillId="2" borderId="10" xfId="0" applyNumberFormat="1" applyFont="1" applyFill="1" applyBorder="1" applyProtection="1">
      <protection locked="0"/>
    </xf>
    <xf numFmtId="0" fontId="15" fillId="2" borderId="0" xfId="0" applyFont="1" applyFill="1" applyProtection="1">
      <protection locked="0"/>
    </xf>
    <xf numFmtId="0" fontId="11" fillId="3" borderId="1" xfId="0" applyFont="1" applyFill="1" applyBorder="1" applyProtection="1">
      <protection locked="0"/>
    </xf>
    <xf numFmtId="0" fontId="3" fillId="0" borderId="0" xfId="0" applyFont="1" applyAlignment="1" applyProtection="1">
      <alignment vertical="top"/>
      <protection locked="0"/>
    </xf>
    <xf numFmtId="0" fontId="2" fillId="0" borderId="0" xfId="0" applyFont="1" applyAlignment="1" applyProtection="1">
      <alignment horizontal="left" vertical="top"/>
      <protection locked="0"/>
    </xf>
    <xf numFmtId="0" fontId="2" fillId="0" borderId="7" xfId="0" applyFont="1" applyBorder="1" applyAlignment="1" applyProtection="1">
      <alignment vertical="top"/>
      <protection locked="0"/>
    </xf>
    <xf numFmtId="0" fontId="2" fillId="0" borderId="0" xfId="0" applyFont="1" applyAlignment="1" applyProtection="1">
      <alignment vertical="top"/>
      <protection locked="0"/>
    </xf>
    <xf numFmtId="0" fontId="2" fillId="0" borderId="7" xfId="0" applyFont="1" applyBorder="1" applyAlignment="1" applyProtection="1">
      <alignment horizontal="left" vertical="top"/>
      <protection locked="0"/>
    </xf>
    <xf numFmtId="0" fontId="3" fillId="0" borderId="45" xfId="0" applyFont="1" applyBorder="1" applyAlignment="1" applyProtection="1">
      <alignment vertical="top"/>
      <protection locked="0"/>
    </xf>
    <xf numFmtId="0" fontId="13" fillId="0" borderId="0" xfId="0" applyFont="1" applyAlignment="1" applyProtection="1">
      <alignment horizontal="left" vertical="top"/>
      <protection locked="0"/>
    </xf>
    <xf numFmtId="0" fontId="3" fillId="3" borderId="1" xfId="0" applyFont="1" applyFill="1" applyBorder="1" applyAlignment="1" applyProtection="1">
      <alignment vertical="top"/>
      <protection locked="0"/>
    </xf>
    <xf numFmtId="0" fontId="6" fillId="3" borderId="0" xfId="0" applyFont="1" applyFill="1" applyAlignment="1" applyProtection="1">
      <alignment vertical="top"/>
      <protection locked="0"/>
    </xf>
    <xf numFmtId="0" fontId="6" fillId="3" borderId="45" xfId="0" applyFont="1" applyFill="1" applyBorder="1" applyAlignment="1" applyProtection="1">
      <alignment vertical="top"/>
      <protection locked="0"/>
    </xf>
    <xf numFmtId="0" fontId="2" fillId="0" borderId="33" xfId="0" applyFont="1" applyBorder="1" applyAlignment="1" applyProtection="1">
      <alignment horizontal="left" vertical="top"/>
      <protection locked="0"/>
    </xf>
    <xf numFmtId="0" fontId="13" fillId="0" borderId="10" xfId="0" applyFont="1" applyBorder="1" applyAlignment="1" applyProtection="1">
      <alignment horizontal="left" vertical="top"/>
      <protection locked="0"/>
    </xf>
    <xf numFmtId="0" fontId="13" fillId="0" borderId="18"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19" fillId="0" borderId="18" xfId="0" applyFont="1" applyBorder="1" applyAlignment="1" applyProtection="1">
      <alignment horizontal="left" vertical="top"/>
      <protection locked="0"/>
    </xf>
    <xf numFmtId="0" fontId="19" fillId="0" borderId="10" xfId="0" applyFont="1" applyBorder="1" applyAlignment="1" applyProtection="1">
      <alignment horizontal="left" vertical="top"/>
      <protection locked="0"/>
    </xf>
    <xf numFmtId="0" fontId="2" fillId="0" borderId="10" xfId="0" applyFont="1" applyBorder="1" applyAlignment="1" applyProtection="1">
      <alignment horizontal="left" vertical="top"/>
      <protection locked="0"/>
    </xf>
    <xf numFmtId="0" fontId="20" fillId="0" borderId="46" xfId="0" applyFont="1" applyBorder="1" applyAlignment="1" applyProtection="1">
      <alignment horizontal="center" vertical="center"/>
      <protection locked="0"/>
    </xf>
    <xf numFmtId="0" fontId="13" fillId="0" borderId="3" xfId="0" applyFont="1" applyBorder="1" applyAlignment="1" applyProtection="1">
      <alignment horizontal="left" vertical="top"/>
      <protection locked="0"/>
    </xf>
    <xf numFmtId="0" fontId="13" fillId="0" borderId="19"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19" xfId="0" applyFont="1" applyBorder="1" applyAlignment="1" applyProtection="1">
      <alignment horizontal="left" vertical="top"/>
      <protection locked="0"/>
    </xf>
    <xf numFmtId="0" fontId="20" fillId="0" borderId="45" xfId="0" applyFont="1" applyBorder="1" applyAlignment="1" applyProtection="1">
      <alignment horizontal="center" vertical="center"/>
      <protection locked="0"/>
    </xf>
    <xf numFmtId="0" fontId="3" fillId="3" borderId="21" xfId="0" applyFont="1" applyFill="1" applyBorder="1" applyProtection="1">
      <protection locked="0"/>
    </xf>
    <xf numFmtId="0" fontId="3" fillId="3" borderId="13" xfId="0" applyFont="1" applyFill="1" applyBorder="1" applyProtection="1">
      <protection locked="0"/>
    </xf>
    <xf numFmtId="0" fontId="6" fillId="3" borderId="21" xfId="0" applyFont="1" applyFill="1" applyBorder="1" applyAlignment="1" applyProtection="1">
      <alignment horizontal="left"/>
      <protection locked="0"/>
    </xf>
    <xf numFmtId="0" fontId="5" fillId="0" borderId="15" xfId="0" applyFont="1" applyBorder="1" applyAlignment="1" applyProtection="1">
      <alignment horizontal="left" vertical="center" indent="1"/>
      <protection locked="0"/>
    </xf>
    <xf numFmtId="0" fontId="6" fillId="0" borderId="27" xfId="0" applyFont="1" applyBorder="1" applyAlignment="1" applyProtection="1">
      <alignment horizontal="left" vertical="center" indent="1"/>
      <protection locked="0"/>
    </xf>
    <xf numFmtId="0" fontId="6" fillId="0" borderId="25" xfId="0" applyFont="1" applyBorder="1" applyAlignment="1" applyProtection="1">
      <alignment horizontal="left" vertical="center" indent="1"/>
      <protection locked="0"/>
    </xf>
    <xf numFmtId="1" fontId="5" fillId="3" borderId="25" xfId="0" applyNumberFormat="1" applyFont="1" applyFill="1" applyBorder="1" applyAlignment="1" applyProtection="1">
      <alignment horizontal="center" vertical="center"/>
      <protection locked="0"/>
    </xf>
    <xf numFmtId="1" fontId="5" fillId="3" borderId="16" xfId="0" applyNumberFormat="1" applyFont="1" applyFill="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18" fillId="0" borderId="33" xfId="0" applyFont="1" applyBorder="1" applyAlignment="1" applyProtection="1">
      <alignment horizontal="left" vertical="center" indent="1"/>
      <protection locked="0"/>
    </xf>
    <xf numFmtId="0" fontId="3" fillId="0" borderId="10" xfId="0" applyFont="1" applyBorder="1" applyAlignment="1" applyProtection="1">
      <alignment vertical="center"/>
      <protection locked="0"/>
    </xf>
    <xf numFmtId="0" fontId="7" fillId="0" borderId="0" xfId="0" applyFont="1" applyAlignment="1" applyProtection="1">
      <alignment horizontal="left" indent="1"/>
      <protection locked="0"/>
    </xf>
    <xf numFmtId="0" fontId="7" fillId="0" borderId="45" xfId="0" applyFont="1" applyBorder="1" applyAlignment="1" applyProtection="1">
      <alignment horizontal="left" indent="1"/>
      <protection locked="0"/>
    </xf>
    <xf numFmtId="1" fontId="5" fillId="0" borderId="0" xfId="0" applyNumberFormat="1" applyFont="1" applyAlignment="1" applyProtection="1">
      <alignment horizontal="center" vertical="center"/>
      <protection locked="0"/>
    </xf>
    <xf numFmtId="0" fontId="36" fillId="0" borderId="3" xfId="0" applyFont="1" applyBorder="1" applyAlignment="1" applyProtection="1">
      <alignment horizontal="left" indent="1"/>
      <protection locked="0"/>
    </xf>
    <xf numFmtId="0" fontId="36" fillId="0" borderId="0" xfId="0" applyFont="1" applyAlignment="1" applyProtection="1">
      <alignment horizontal="left" indent="1"/>
      <protection locked="0"/>
    </xf>
    <xf numFmtId="0" fontId="6" fillId="0" borderId="0" xfId="0" applyFont="1" applyProtection="1">
      <protection locked="0"/>
    </xf>
    <xf numFmtId="3" fontId="6" fillId="0" borderId="3" xfId="0" applyNumberFormat="1" applyFont="1" applyBorder="1" applyAlignment="1" applyProtection="1">
      <alignment horizontal="left" indent="2"/>
      <protection locked="0"/>
    </xf>
    <xf numFmtId="3" fontId="3" fillId="0" borderId="1" xfId="0" applyNumberFormat="1" applyFont="1" applyBorder="1" applyProtection="1">
      <protection locked="0"/>
    </xf>
    <xf numFmtId="3" fontId="7" fillId="0" borderId="47" xfId="0" applyNumberFormat="1" applyFont="1" applyBorder="1" applyProtection="1">
      <protection locked="0"/>
    </xf>
    <xf numFmtId="3" fontId="36" fillId="0" borderId="0" xfId="0" applyNumberFormat="1" applyFont="1" applyProtection="1">
      <protection locked="0"/>
    </xf>
    <xf numFmtId="3" fontId="36" fillId="0" borderId="45" xfId="0" applyNumberFormat="1" applyFont="1" applyBorder="1" applyProtection="1">
      <protection locked="0"/>
    </xf>
    <xf numFmtId="3" fontId="36" fillId="0" borderId="3" xfId="0" applyNumberFormat="1" applyFont="1" applyBorder="1" applyAlignment="1" applyProtection="1">
      <alignment horizontal="left" indent="1"/>
      <protection locked="0"/>
    </xf>
    <xf numFmtId="3" fontId="7" fillId="0" borderId="0" xfId="0" applyNumberFormat="1" applyFont="1" applyAlignment="1" applyProtection="1">
      <alignment horizontal="left" indent="1"/>
      <protection locked="0"/>
    </xf>
    <xf numFmtId="3" fontId="7" fillId="0" borderId="45" xfId="0" applyNumberFormat="1" applyFont="1" applyBorder="1" applyAlignment="1" applyProtection="1">
      <alignment horizontal="left" indent="1"/>
      <protection locked="0"/>
    </xf>
    <xf numFmtId="3" fontId="6" fillId="0" borderId="0" xfId="0" applyNumberFormat="1" applyFont="1" applyAlignment="1" applyProtection="1">
      <alignment horizontal="left" indent="2"/>
      <protection locked="0"/>
    </xf>
    <xf numFmtId="3" fontId="6" fillId="0" borderId="0" xfId="0" applyNumberFormat="1" applyFont="1" applyProtection="1">
      <protection locked="0"/>
    </xf>
    <xf numFmtId="3" fontId="3" fillId="0" borderId="0" xfId="0" applyNumberFormat="1" applyFont="1" applyProtection="1">
      <protection locked="0"/>
    </xf>
    <xf numFmtId="3" fontId="7" fillId="0" borderId="45" xfId="0" applyNumberFormat="1" applyFont="1" applyBorder="1" applyProtection="1">
      <protection locked="0"/>
    </xf>
    <xf numFmtId="3" fontId="6" fillId="0" borderId="0" xfId="0" applyNumberFormat="1" applyFont="1" applyAlignment="1" applyProtection="1">
      <alignment horizontal="left"/>
      <protection locked="0"/>
    </xf>
    <xf numFmtId="3" fontId="18" fillId="0" borderId="45" xfId="0" applyNumberFormat="1" applyFont="1" applyBorder="1" applyProtection="1">
      <protection locked="0"/>
    </xf>
    <xf numFmtId="3" fontId="18" fillId="0" borderId="3" xfId="0" applyNumberFormat="1" applyFont="1" applyBorder="1" applyAlignment="1" applyProtection="1">
      <alignment horizontal="left" indent="1"/>
      <protection locked="0"/>
    </xf>
    <xf numFmtId="3" fontId="7" fillId="0" borderId="0" xfId="0" applyNumberFormat="1" applyFont="1" applyProtection="1">
      <protection locked="0"/>
    </xf>
    <xf numFmtId="3" fontId="7" fillId="0" borderId="0" xfId="0" applyNumberFormat="1" applyFont="1" applyAlignment="1" applyProtection="1">
      <alignment horizontal="left"/>
      <protection locked="0"/>
    </xf>
    <xf numFmtId="3" fontId="7" fillId="0" borderId="45" xfId="0" applyNumberFormat="1" applyFont="1" applyBorder="1" applyAlignment="1" applyProtection="1">
      <alignment horizontal="left"/>
      <protection locked="0"/>
    </xf>
    <xf numFmtId="3" fontId="7" fillId="0" borderId="3" xfId="0" applyNumberFormat="1" applyFont="1" applyBorder="1" applyAlignment="1" applyProtection="1">
      <alignment horizontal="left" indent="1"/>
      <protection locked="0"/>
    </xf>
    <xf numFmtId="3" fontId="18" fillId="0" borderId="43" xfId="0" applyNumberFormat="1" applyFont="1" applyBorder="1" applyProtection="1">
      <protection locked="0"/>
    </xf>
    <xf numFmtId="3" fontId="18" fillId="0" borderId="48" xfId="0" applyNumberFormat="1" applyFont="1" applyBorder="1" applyProtection="1">
      <protection locked="0"/>
    </xf>
    <xf numFmtId="0" fontId="3" fillId="0" borderId="3" xfId="0" applyFont="1" applyBorder="1" applyAlignment="1" applyProtection="1">
      <alignment horizontal="left"/>
      <protection locked="0"/>
    </xf>
    <xf numFmtId="0" fontId="3" fillId="0" borderId="45" xfId="0" applyFont="1" applyBorder="1" applyProtection="1">
      <protection locked="0"/>
    </xf>
    <xf numFmtId="0" fontId="18" fillId="0" borderId="3" xfId="0" applyFont="1" applyBorder="1" applyAlignment="1" applyProtection="1">
      <alignment horizontal="left" vertical="center" indent="1"/>
      <protection locked="0"/>
    </xf>
    <xf numFmtId="0" fontId="6" fillId="0" borderId="0" xfId="0" applyFont="1" applyAlignment="1" applyProtection="1">
      <alignment horizontal="left" vertical="center" indent="1"/>
      <protection locked="0"/>
    </xf>
    <xf numFmtId="0" fontId="5" fillId="0" borderId="45" xfId="0" applyFont="1" applyBorder="1" applyAlignment="1" applyProtection="1">
      <alignment horizontal="center" vertical="center"/>
      <protection locked="0"/>
    </xf>
    <xf numFmtId="3" fontId="6" fillId="0" borderId="0" xfId="0" applyNumberFormat="1" applyFont="1" applyAlignment="1" applyProtection="1">
      <alignment horizontal="center"/>
      <protection locked="0"/>
    </xf>
    <xf numFmtId="9" fontId="18" fillId="3" borderId="2" xfId="0" applyNumberFormat="1" applyFont="1" applyFill="1" applyBorder="1" applyAlignment="1" applyProtection="1">
      <alignment horizontal="center"/>
      <protection locked="0"/>
    </xf>
    <xf numFmtId="9" fontId="18" fillId="3" borderId="49" xfId="0" applyNumberFormat="1" applyFont="1" applyFill="1" applyBorder="1" applyAlignment="1" applyProtection="1">
      <alignment horizontal="center"/>
      <protection locked="0"/>
    </xf>
    <xf numFmtId="3" fontId="18" fillId="0" borderId="50" xfId="0" applyNumberFormat="1" applyFont="1" applyBorder="1" applyAlignment="1" applyProtection="1">
      <alignment horizontal="left" indent="1"/>
      <protection locked="0"/>
    </xf>
    <xf numFmtId="3" fontId="18" fillId="0" borderId="43" xfId="0" applyNumberFormat="1" applyFont="1" applyBorder="1" applyAlignment="1" applyProtection="1">
      <alignment horizontal="left" indent="1"/>
      <protection locked="0"/>
    </xf>
    <xf numFmtId="9" fontId="18" fillId="0" borderId="43" xfId="3" applyFont="1" applyFill="1" applyBorder="1" applyAlignment="1" applyProtection="1">
      <alignment horizontal="center"/>
      <protection locked="0"/>
    </xf>
    <xf numFmtId="3" fontId="18" fillId="0" borderId="0" xfId="0" applyNumberFormat="1" applyFont="1" applyAlignment="1" applyProtection="1">
      <alignment horizontal="left" indent="1"/>
      <protection locked="0"/>
    </xf>
    <xf numFmtId="3" fontId="18" fillId="0" borderId="0" xfId="0" applyNumberFormat="1" applyFont="1" applyProtection="1">
      <protection locked="0"/>
    </xf>
    <xf numFmtId="0" fontId="3" fillId="0" borderId="0" xfId="0" applyFont="1" applyAlignment="1" applyProtection="1">
      <alignment horizontal="left" indent="1"/>
      <protection locked="0"/>
    </xf>
    <xf numFmtId="3" fontId="6" fillId="0" borderId="3" xfId="0" applyNumberFormat="1" applyFont="1" applyBorder="1" applyAlignment="1" applyProtection="1">
      <alignment horizontal="left" indent="1"/>
      <protection locked="0"/>
    </xf>
    <xf numFmtId="3" fontId="6" fillId="0" borderId="0" xfId="0" applyNumberFormat="1" applyFont="1" applyAlignment="1" applyProtection="1">
      <alignment horizontal="left" indent="1"/>
      <protection locked="0"/>
    </xf>
    <xf numFmtId="3" fontId="18" fillId="0" borderId="51" xfId="0" applyNumberFormat="1" applyFont="1" applyBorder="1" applyAlignment="1" applyProtection="1">
      <alignment vertical="center"/>
      <protection locked="0"/>
    </xf>
    <xf numFmtId="3" fontId="18" fillId="0" borderId="52" xfId="0" applyNumberFormat="1" applyFont="1" applyBorder="1" applyAlignment="1" applyProtection="1">
      <alignment vertical="center"/>
      <protection locked="0"/>
    </xf>
    <xf numFmtId="3" fontId="18" fillId="0" borderId="53" xfId="0" applyNumberFormat="1" applyFont="1" applyBorder="1" applyAlignment="1" applyProtection="1">
      <alignment vertical="center"/>
      <protection locked="0"/>
    </xf>
    <xf numFmtId="3" fontId="18" fillId="0" borderId="0" xfId="0" applyNumberFormat="1" applyFont="1" applyAlignment="1" applyProtection="1">
      <alignment horizontal="left" vertical="center" indent="1"/>
      <protection locked="0"/>
    </xf>
    <xf numFmtId="3" fontId="6" fillId="0" borderId="0" xfId="0" applyNumberFormat="1" applyFont="1" applyAlignment="1" applyProtection="1">
      <alignment horizontal="left" vertical="center" indent="1"/>
      <protection locked="0"/>
    </xf>
    <xf numFmtId="3" fontId="18" fillId="0" borderId="0" xfId="0" applyNumberFormat="1" applyFont="1" applyAlignment="1" applyProtection="1">
      <alignment vertical="center"/>
      <protection locked="0"/>
    </xf>
    <xf numFmtId="3" fontId="18" fillId="0" borderId="21" xfId="0" applyNumberFormat="1" applyFont="1" applyBorder="1" applyAlignment="1" applyProtection="1">
      <alignment vertical="center"/>
      <protection locked="0"/>
    </xf>
    <xf numFmtId="1" fontId="5" fillId="0" borderId="25" xfId="0" applyNumberFormat="1" applyFont="1" applyBorder="1" applyAlignment="1" applyProtection="1">
      <alignment horizontal="center" vertical="center"/>
      <protection locked="0"/>
    </xf>
    <xf numFmtId="1" fontId="5" fillId="0" borderId="16" xfId="0" applyNumberFormat="1"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3" fontId="18" fillId="0" borderId="33" xfId="0" applyNumberFormat="1" applyFont="1" applyBorder="1" applyAlignment="1" applyProtection="1">
      <alignment horizontal="left"/>
      <protection locked="0"/>
    </xf>
    <xf numFmtId="3" fontId="18" fillId="0" borderId="10" xfId="0" applyNumberFormat="1" applyFont="1" applyBorder="1" applyAlignment="1" applyProtection="1">
      <alignment horizontal="left"/>
      <protection locked="0"/>
    </xf>
    <xf numFmtId="3" fontId="18" fillId="0" borderId="0" xfId="0" applyNumberFormat="1" applyFont="1" applyAlignment="1" applyProtection="1">
      <alignment horizontal="left"/>
      <protection locked="0"/>
    </xf>
    <xf numFmtId="3" fontId="18" fillId="0" borderId="46" xfId="0" applyNumberFormat="1" applyFont="1" applyBorder="1" applyAlignment="1" applyProtection="1">
      <alignment horizontal="left"/>
      <protection locked="0"/>
    </xf>
    <xf numFmtId="0" fontId="3" fillId="3" borderId="0" xfId="0" applyFont="1" applyFill="1" applyAlignment="1" applyProtection="1">
      <alignment horizontal="left"/>
      <protection locked="0"/>
    </xf>
    <xf numFmtId="0" fontId="3" fillId="0" borderId="0" xfId="0" applyFont="1" applyAlignment="1" applyProtection="1">
      <alignment horizontal="left"/>
      <protection locked="0"/>
    </xf>
    <xf numFmtId="3" fontId="3" fillId="3" borderId="0" xfId="0" applyNumberFormat="1" applyFont="1" applyFill="1" applyProtection="1">
      <protection locked="0"/>
    </xf>
    <xf numFmtId="0" fontId="8" fillId="0" borderId="45" xfId="0" applyFont="1" applyBorder="1" applyProtection="1">
      <protection locked="0"/>
    </xf>
    <xf numFmtId="3" fontId="3" fillId="0" borderId="0" xfId="0" applyNumberFormat="1" applyFont="1" applyAlignment="1" applyProtection="1">
      <alignment horizontal="left" indent="2"/>
      <protection locked="0"/>
    </xf>
    <xf numFmtId="0" fontId="8" fillId="0" borderId="47" xfId="0" applyFont="1" applyBorder="1" applyProtection="1">
      <protection locked="0"/>
    </xf>
    <xf numFmtId="3" fontId="6" fillId="0" borderId="22" xfId="0" applyNumberFormat="1" applyFont="1" applyBorder="1" applyAlignment="1" applyProtection="1">
      <alignment horizontal="left" vertical="center" indent="1"/>
      <protection locked="0"/>
    </xf>
    <xf numFmtId="3" fontId="18" fillId="0" borderId="51" xfId="0" applyNumberFormat="1" applyFont="1" applyBorder="1" applyAlignment="1" applyProtection="1">
      <alignment horizontal="center" vertical="center"/>
      <protection locked="0"/>
    </xf>
    <xf numFmtId="3" fontId="18" fillId="0" borderId="53" xfId="0" applyNumberFormat="1" applyFont="1" applyBorder="1" applyAlignment="1" applyProtection="1">
      <alignment horizontal="center" vertical="center"/>
      <protection locked="0"/>
    </xf>
    <xf numFmtId="3" fontId="18" fillId="0" borderId="30" xfId="0" applyNumberFormat="1" applyFont="1" applyBorder="1" applyAlignment="1" applyProtection="1">
      <alignment horizontal="left" indent="1"/>
      <protection locked="0"/>
    </xf>
    <xf numFmtId="3" fontId="3" fillId="0" borderId="31" xfId="0" applyNumberFormat="1" applyFont="1" applyBorder="1" applyAlignment="1" applyProtection="1">
      <alignment horizontal="left"/>
      <protection locked="0"/>
    </xf>
    <xf numFmtId="3" fontId="3" fillId="0" borderId="31" xfId="0" applyNumberFormat="1" applyFont="1" applyBorder="1" applyProtection="1">
      <protection locked="0"/>
    </xf>
    <xf numFmtId="3" fontId="18" fillId="0" borderId="31" xfId="0" applyNumberFormat="1" applyFont="1" applyBorder="1" applyProtection="1">
      <protection locked="0"/>
    </xf>
    <xf numFmtId="3" fontId="18" fillId="0" borderId="55" xfId="0" applyNumberFormat="1" applyFont="1" applyBorder="1" applyProtection="1">
      <protection locked="0"/>
    </xf>
    <xf numFmtId="0" fontId="18" fillId="0" borderId="45" xfId="0" applyFont="1" applyBorder="1" applyProtection="1">
      <protection locked="0"/>
    </xf>
    <xf numFmtId="0" fontId="18" fillId="0" borderId="8" xfId="0" applyFont="1" applyBorder="1" applyAlignment="1" applyProtection="1">
      <alignment horizontal="left" indent="1"/>
      <protection locked="0"/>
    </xf>
    <xf numFmtId="3" fontId="18" fillId="0" borderId="21" xfId="0" applyNumberFormat="1" applyFont="1" applyBorder="1" applyProtection="1">
      <protection locked="0"/>
    </xf>
    <xf numFmtId="3" fontId="18" fillId="0" borderId="26" xfId="0" applyNumberFormat="1" applyFont="1" applyBorder="1" applyProtection="1">
      <protection locked="0"/>
    </xf>
    <xf numFmtId="0" fontId="21" fillId="0" borderId="0" xfId="0" applyFont="1" applyProtection="1">
      <protection locked="0"/>
    </xf>
    <xf numFmtId="3" fontId="21" fillId="0" borderId="0" xfId="0" applyNumberFormat="1" applyFont="1" applyProtection="1">
      <protection locked="0"/>
    </xf>
    <xf numFmtId="0" fontId="18" fillId="0" borderId="56" xfId="0" applyFont="1" applyBorder="1" applyAlignment="1" applyProtection="1">
      <alignment wrapText="1"/>
      <protection locked="0"/>
    </xf>
    <xf numFmtId="0" fontId="6" fillId="0" borderId="56" xfId="0" applyFont="1" applyBorder="1" applyAlignment="1" applyProtection="1">
      <alignment horizontal="left" vertical="center" wrapText="1"/>
      <protection locked="0"/>
    </xf>
    <xf numFmtId="0" fontId="6" fillId="0" borderId="56" xfId="0" applyFont="1" applyBorder="1" applyProtection="1">
      <protection locked="0"/>
    </xf>
    <xf numFmtId="0" fontId="6" fillId="0" borderId="21" xfId="0" applyFont="1" applyBorder="1" applyProtection="1">
      <protection locked="0"/>
    </xf>
    <xf numFmtId="0" fontId="3" fillId="0" borderId="0" xfId="0" applyFont="1" applyAlignment="1" applyProtection="1">
      <alignment horizontal="left" vertical="top"/>
      <protection locked="0"/>
    </xf>
    <xf numFmtId="0" fontId="3" fillId="0" borderId="57" xfId="0" applyFont="1" applyBorder="1" applyAlignment="1" applyProtection="1">
      <alignment horizontal="left" vertical="top"/>
      <protection locked="0"/>
    </xf>
    <xf numFmtId="0" fontId="0" fillId="0" borderId="0" xfId="0" applyAlignment="1" applyProtection="1">
      <alignment horizontal="left"/>
      <protection locked="0"/>
    </xf>
    <xf numFmtId="0" fontId="0" fillId="0" borderId="45" xfId="0" applyBorder="1" applyAlignment="1" applyProtection="1">
      <alignment horizontal="left"/>
      <protection locked="0"/>
    </xf>
    <xf numFmtId="1" fontId="33" fillId="0" borderId="17" xfId="0" applyNumberFormat="1" applyFont="1" applyBorder="1" applyAlignment="1">
      <alignment horizontal="center"/>
    </xf>
    <xf numFmtId="0" fontId="33" fillId="0" borderId="24" xfId="0" applyFont="1" applyBorder="1" applyAlignment="1">
      <alignment horizontal="center"/>
    </xf>
    <xf numFmtId="3" fontId="33" fillId="0" borderId="45" xfId="0" applyNumberFormat="1" applyFont="1" applyBorder="1" applyAlignment="1">
      <alignment horizontal="center"/>
    </xf>
    <xf numFmtId="3" fontId="3" fillId="0" borderId="20" xfId="0" applyNumberFormat="1" applyFont="1" applyBorder="1" applyAlignment="1">
      <alignment horizontal="center"/>
    </xf>
    <xf numFmtId="3" fontId="33" fillId="0" borderId="47" xfId="0" applyNumberFormat="1" applyFont="1" applyBorder="1" applyAlignment="1">
      <alignment horizontal="center"/>
    </xf>
    <xf numFmtId="3" fontId="2" fillId="0" borderId="14" xfId="0" applyNumberFormat="1" applyFont="1" applyBorder="1" applyAlignment="1">
      <alignment horizontal="center"/>
    </xf>
    <xf numFmtId="3" fontId="33" fillId="0" borderId="26" xfId="0" applyNumberFormat="1" applyFont="1" applyBorder="1" applyAlignment="1">
      <alignment horizontal="center"/>
    </xf>
    <xf numFmtId="1" fontId="2" fillId="0" borderId="37" xfId="0" applyNumberFormat="1" applyFont="1" applyBorder="1" applyAlignment="1">
      <alignment horizontal="center"/>
    </xf>
    <xf numFmtId="1" fontId="2" fillId="0" borderId="16" xfId="0" applyNumberFormat="1" applyFont="1" applyBorder="1" applyAlignment="1">
      <alignment horizontal="center"/>
    </xf>
    <xf numFmtId="3" fontId="3" fillId="0" borderId="58" xfId="0" applyNumberFormat="1" applyFont="1" applyBorder="1" applyAlignment="1">
      <alignment horizontal="center"/>
    </xf>
    <xf numFmtId="3" fontId="33" fillId="0" borderId="59" xfId="0" applyNumberFormat="1" applyFont="1" applyBorder="1" applyAlignment="1">
      <alignment horizontal="center"/>
    </xf>
    <xf numFmtId="3" fontId="3" fillId="0" borderId="60" xfId="0" applyNumberFormat="1" applyFont="1" applyBorder="1" applyAlignment="1">
      <alignment horizontal="center"/>
    </xf>
    <xf numFmtId="3" fontId="33" fillId="0" borderId="54" xfId="0" applyNumberFormat="1" applyFont="1" applyBorder="1" applyAlignment="1">
      <alignment horizontal="center"/>
    </xf>
    <xf numFmtId="3" fontId="2" fillId="0" borderId="61" xfId="0" applyNumberFormat="1" applyFont="1" applyBorder="1"/>
    <xf numFmtId="3" fontId="2" fillId="0" borderId="14" xfId="0" applyNumberFormat="1" applyFont="1" applyBorder="1"/>
    <xf numFmtId="3" fontId="33" fillId="0" borderId="62" xfId="0" applyNumberFormat="1" applyFont="1" applyBorder="1" applyAlignment="1">
      <alignment horizontal="center"/>
    </xf>
    <xf numFmtId="1" fontId="33" fillId="0" borderId="16" xfId="0" applyNumberFormat="1" applyFont="1" applyBorder="1" applyAlignment="1">
      <alignment horizontal="center"/>
    </xf>
    <xf numFmtId="0" fontId="33" fillId="0" borderId="63" xfId="0" applyFont="1" applyBorder="1" applyAlignment="1">
      <alignment horizontal="center"/>
    </xf>
    <xf numFmtId="3" fontId="33" fillId="0" borderId="2" xfId="0" applyNumberFormat="1" applyFont="1" applyBorder="1" applyAlignment="1">
      <alignment horizontal="center"/>
    </xf>
    <xf numFmtId="0" fontId="3" fillId="0" borderId="18" xfId="0" applyFont="1" applyBorder="1"/>
    <xf numFmtId="1" fontId="3" fillId="0" borderId="4" xfId="0" applyNumberFormat="1" applyFont="1" applyBorder="1" applyAlignment="1">
      <alignment horizontal="center"/>
    </xf>
    <xf numFmtId="1" fontId="3" fillId="0" borderId="64" xfId="0" applyNumberFormat="1" applyFont="1" applyBorder="1" applyAlignment="1">
      <alignment horizontal="center"/>
    </xf>
    <xf numFmtId="0" fontId="3" fillId="0" borderId="19" xfId="0" applyFont="1" applyBorder="1"/>
    <xf numFmtId="1" fontId="3" fillId="0" borderId="5" xfId="0" applyNumberFormat="1" applyFont="1" applyBorder="1" applyAlignment="1">
      <alignment horizontal="center"/>
    </xf>
    <xf numFmtId="1" fontId="3" fillId="0" borderId="59" xfId="0" applyNumberFormat="1" applyFont="1" applyBorder="1" applyAlignment="1">
      <alignment horizontal="center"/>
    </xf>
    <xf numFmtId="0" fontId="3" fillId="0" borderId="9" xfId="0" applyFont="1" applyBorder="1"/>
    <xf numFmtId="0" fontId="3" fillId="0" borderId="11" xfId="0" applyFont="1" applyBorder="1"/>
    <xf numFmtId="1" fontId="3" fillId="0" borderId="20" xfId="0" applyNumberFormat="1" applyFont="1" applyBorder="1" applyAlignment="1">
      <alignment horizontal="center"/>
    </xf>
    <xf numFmtId="1" fontId="3" fillId="0" borderId="54" xfId="0" applyNumberFormat="1" applyFont="1" applyBorder="1" applyAlignment="1">
      <alignment horizontal="center"/>
    </xf>
    <xf numFmtId="0" fontId="3" fillId="0" borderId="8" xfId="0" applyFont="1" applyBorder="1"/>
    <xf numFmtId="0" fontId="3" fillId="0" borderId="13" xfId="0" applyFont="1" applyBorder="1"/>
    <xf numFmtId="1" fontId="3" fillId="0" borderId="65" xfId="0" applyNumberFormat="1" applyFont="1" applyBorder="1" applyAlignment="1">
      <alignment horizontal="center"/>
    </xf>
    <xf numFmtId="1" fontId="3" fillId="0" borderId="66" xfId="0" applyNumberFormat="1" applyFont="1" applyBorder="1" applyAlignment="1">
      <alignment horizontal="center"/>
    </xf>
    <xf numFmtId="0" fontId="33" fillId="0" borderId="28" xfId="0" applyFont="1" applyBorder="1" applyProtection="1">
      <protection locked="0"/>
    </xf>
    <xf numFmtId="3" fontId="33" fillId="0" borderId="67" xfId="0" applyNumberFormat="1" applyFont="1" applyBorder="1" applyAlignment="1">
      <alignment horizontal="center"/>
    </xf>
    <xf numFmtId="3" fontId="33" fillId="0" borderId="36" xfId="0" applyNumberFormat="1" applyFont="1" applyBorder="1" applyAlignment="1">
      <alignment horizontal="center"/>
    </xf>
    <xf numFmtId="3" fontId="3" fillId="3" borderId="0" xfId="0" applyNumberFormat="1" applyFont="1" applyFill="1" applyAlignment="1" applyProtection="1">
      <alignment horizontal="center"/>
      <protection locked="0"/>
    </xf>
    <xf numFmtId="3" fontId="3" fillId="3" borderId="19" xfId="0" applyNumberFormat="1" applyFont="1" applyFill="1" applyBorder="1" applyAlignment="1" applyProtection="1">
      <alignment horizontal="center"/>
      <protection locked="0"/>
    </xf>
    <xf numFmtId="3" fontId="3" fillId="3" borderId="18" xfId="0" applyNumberFormat="1" applyFont="1" applyFill="1" applyBorder="1" applyAlignment="1" applyProtection="1">
      <alignment horizontal="center"/>
      <protection locked="0"/>
    </xf>
    <xf numFmtId="3" fontId="3" fillId="3" borderId="13" xfId="0" applyNumberFormat="1" applyFont="1" applyFill="1" applyBorder="1" applyAlignment="1" applyProtection="1">
      <alignment horizontal="center"/>
      <protection locked="0"/>
    </xf>
    <xf numFmtId="3" fontId="3" fillId="3" borderId="10" xfId="0" applyNumberFormat="1" applyFont="1" applyFill="1" applyBorder="1" applyAlignment="1" applyProtection="1">
      <alignment horizontal="center"/>
      <protection locked="0"/>
    </xf>
    <xf numFmtId="3" fontId="3" fillId="3" borderId="21" xfId="0" applyNumberFormat="1" applyFont="1" applyFill="1" applyBorder="1" applyAlignment="1" applyProtection="1">
      <alignment horizontal="center"/>
      <protection locked="0"/>
    </xf>
    <xf numFmtId="0" fontId="2" fillId="0" borderId="15" xfId="0" applyFont="1" applyBorder="1" applyAlignment="1" applyProtection="1">
      <alignment horizontal="left" vertical="center"/>
      <protection locked="0"/>
    </xf>
    <xf numFmtId="0" fontId="2" fillId="0" borderId="27" xfId="0" applyFont="1" applyBorder="1" applyAlignment="1" applyProtection="1">
      <alignment horizontal="left" vertical="center"/>
      <protection locked="0"/>
    </xf>
    <xf numFmtId="0" fontId="2" fillId="0" borderId="16" xfId="0" applyFont="1" applyBorder="1" applyProtection="1">
      <protection locked="0"/>
    </xf>
    <xf numFmtId="1" fontId="2" fillId="0" borderId="16" xfId="0" applyNumberFormat="1" applyFont="1" applyBorder="1" applyAlignment="1" applyProtection="1">
      <alignment horizontal="center" vertical="center"/>
      <protection locked="0"/>
    </xf>
    <xf numFmtId="164" fontId="3" fillId="0" borderId="10" xfId="0" applyNumberFormat="1" applyFont="1" applyBorder="1" applyAlignment="1" applyProtection="1">
      <alignment horizontal="center"/>
      <protection locked="0"/>
    </xf>
    <xf numFmtId="164" fontId="3" fillId="0" borderId="0" xfId="0" applyNumberFormat="1" applyFont="1" applyAlignment="1" applyProtection="1">
      <alignment horizontal="center"/>
      <protection locked="0"/>
    </xf>
    <xf numFmtId="164" fontId="3" fillId="0" borderId="1" xfId="0" applyNumberFormat="1" applyFont="1" applyBorder="1" applyAlignment="1" applyProtection="1">
      <alignment horizontal="center"/>
      <protection locked="0"/>
    </xf>
    <xf numFmtId="1" fontId="34" fillId="0" borderId="17" xfId="0" applyNumberFormat="1" applyFont="1" applyBorder="1" applyAlignment="1">
      <alignment horizontal="center" wrapText="1"/>
    </xf>
    <xf numFmtId="1" fontId="34" fillId="0" borderId="68" xfId="0" applyNumberFormat="1" applyFont="1" applyBorder="1" applyAlignment="1">
      <alignment horizontal="center" wrapText="1"/>
    </xf>
    <xf numFmtId="0" fontId="3" fillId="3" borderId="64" xfId="0" applyFont="1" applyFill="1" applyBorder="1" applyAlignment="1" applyProtection="1">
      <alignment horizontal="center"/>
      <protection locked="0"/>
    </xf>
    <xf numFmtId="0" fontId="3" fillId="3" borderId="59" xfId="0" applyFont="1" applyFill="1" applyBorder="1" applyAlignment="1" applyProtection="1">
      <alignment horizontal="center"/>
      <protection locked="0"/>
    </xf>
    <xf numFmtId="0" fontId="3" fillId="3" borderId="54" xfId="0" applyFont="1" applyFill="1" applyBorder="1" applyAlignment="1" applyProtection="1">
      <alignment horizontal="center"/>
      <protection locked="0"/>
    </xf>
    <xf numFmtId="0" fontId="10" fillId="0" borderId="0" xfId="0" applyFont="1" applyAlignment="1">
      <alignment horizontal="center"/>
    </xf>
    <xf numFmtId="3" fontId="0" fillId="0" borderId="0" xfId="0" applyNumberFormat="1" applyAlignment="1" applyProtection="1">
      <alignment horizontal="center"/>
      <protection locked="0"/>
    </xf>
    <xf numFmtId="3" fontId="0" fillId="0" borderId="59" xfId="0" applyNumberFormat="1" applyBorder="1" applyAlignment="1" applyProtection="1">
      <alignment horizontal="center"/>
      <protection locked="0"/>
    </xf>
    <xf numFmtId="1" fontId="39" fillId="0" borderId="59" xfId="0" applyNumberFormat="1" applyFont="1" applyBorder="1" applyAlignment="1" applyProtection="1">
      <alignment horizontal="center"/>
      <protection locked="0"/>
    </xf>
    <xf numFmtId="3" fontId="39" fillId="0" borderId="59" xfId="0" applyNumberFormat="1" applyFont="1" applyBorder="1" applyAlignment="1" applyProtection="1">
      <alignment horizontal="center"/>
      <protection locked="0"/>
    </xf>
    <xf numFmtId="3" fontId="0" fillId="0" borderId="14" xfId="0" applyNumberFormat="1" applyBorder="1" applyAlignment="1" applyProtection="1">
      <alignment horizontal="center"/>
      <protection locked="0"/>
    </xf>
    <xf numFmtId="3" fontId="0" fillId="0" borderId="62" xfId="0" applyNumberFormat="1" applyBorder="1" applyAlignment="1" applyProtection="1">
      <alignment horizontal="center"/>
      <protection locked="0"/>
    </xf>
    <xf numFmtId="0" fontId="2" fillId="0" borderId="0" xfId="0" applyFont="1" applyAlignment="1" applyProtection="1">
      <alignment horizontal="center"/>
      <protection locked="0"/>
    </xf>
    <xf numFmtId="165" fontId="3" fillId="3" borderId="7" xfId="0" applyNumberFormat="1" applyFont="1" applyFill="1" applyBorder="1" applyProtection="1">
      <protection locked="0"/>
    </xf>
    <xf numFmtId="0" fontId="1" fillId="0" borderId="0" xfId="1" applyAlignment="1" applyProtection="1">
      <protection locked="0"/>
    </xf>
    <xf numFmtId="3" fontId="0" fillId="0" borderId="0" xfId="0" applyNumberFormat="1"/>
    <xf numFmtId="0" fontId="2" fillId="0" borderId="0" xfId="0" applyFont="1"/>
    <xf numFmtId="0" fontId="3" fillId="0" borderId="0" xfId="0" applyFont="1"/>
    <xf numFmtId="0" fontId="4" fillId="2" borderId="7" xfId="0" applyFont="1" applyFill="1" applyBorder="1" applyProtection="1">
      <protection locked="0"/>
    </xf>
    <xf numFmtId="0" fontId="4" fillId="2" borderId="12" xfId="0" applyFont="1" applyFill="1" applyBorder="1" applyProtection="1">
      <protection locked="0"/>
    </xf>
    <xf numFmtId="3" fontId="3" fillId="0" borderId="0" xfId="2" applyNumberFormat="1"/>
    <xf numFmtId="0" fontId="3" fillId="0" borderId="0" xfId="2" applyAlignment="1">
      <alignment horizontal="left"/>
    </xf>
    <xf numFmtId="0" fontId="3" fillId="0" borderId="0" xfId="2"/>
    <xf numFmtId="0" fontId="1" fillId="0" borderId="0" xfId="1" applyAlignment="1" applyProtection="1"/>
    <xf numFmtId="0" fontId="2" fillId="0" borderId="28" xfId="0" applyFont="1" applyBorder="1"/>
    <xf numFmtId="3" fontId="2" fillId="0" borderId="29" xfId="0" applyNumberFormat="1" applyFont="1" applyBorder="1" applyAlignment="1">
      <alignment horizontal="center"/>
    </xf>
    <xf numFmtId="3" fontId="2" fillId="0" borderId="36" xfId="0" applyNumberFormat="1" applyFont="1" applyBorder="1" applyAlignment="1">
      <alignment horizontal="center"/>
    </xf>
    <xf numFmtId="0" fontId="0" fillId="5" borderId="3" xfId="0" applyFill="1" applyBorder="1"/>
    <xf numFmtId="0" fontId="0" fillId="5" borderId="8" xfId="0" applyFill="1" applyBorder="1"/>
    <xf numFmtId="14" fontId="3" fillId="0" borderId="0" xfId="0" applyNumberFormat="1" applyFont="1" applyAlignment="1">
      <alignment horizontal="left"/>
    </xf>
    <xf numFmtId="0" fontId="1" fillId="0" borderId="0" xfId="1" applyFill="1" applyBorder="1" applyAlignment="1" applyProtection="1">
      <alignment vertical="center"/>
      <protection locked="0"/>
    </xf>
    <xf numFmtId="0" fontId="1" fillId="0" borderId="0" xfId="1" applyFill="1" applyAlignment="1" applyProtection="1">
      <alignment vertical="center"/>
    </xf>
    <xf numFmtId="0" fontId="1" fillId="0" borderId="0" xfId="1" applyAlignment="1" applyProtection="1">
      <alignment vertical="top"/>
    </xf>
    <xf numFmtId="14" fontId="3" fillId="5" borderId="0" xfId="0" applyNumberFormat="1" applyFont="1" applyFill="1" applyAlignment="1">
      <alignment horizontal="left"/>
    </xf>
    <xf numFmtId="0" fontId="6" fillId="5" borderId="0" xfId="0" applyFont="1" applyFill="1"/>
    <xf numFmtId="3" fontId="0" fillId="5" borderId="0" xfId="0" applyNumberFormat="1" applyFill="1"/>
    <xf numFmtId="3" fontId="0" fillId="5" borderId="45" xfId="0" applyNumberFormat="1" applyFill="1" applyBorder="1"/>
    <xf numFmtId="3" fontId="0" fillId="5" borderId="21" xfId="0" applyNumberFormat="1" applyFill="1" applyBorder="1"/>
    <xf numFmtId="3" fontId="0" fillId="5" borderId="26" xfId="0" applyNumberFormat="1" applyFill="1" applyBorder="1"/>
    <xf numFmtId="10" fontId="0" fillId="0" borderId="44" xfId="0" applyNumberFormat="1" applyBorder="1" applyProtection="1">
      <protection locked="0"/>
    </xf>
    <xf numFmtId="10" fontId="26" fillId="0" borderId="19" xfId="0" applyNumberFormat="1" applyFont="1" applyBorder="1" applyProtection="1">
      <protection locked="0"/>
    </xf>
    <xf numFmtId="10" fontId="26" fillId="0" borderId="11" xfId="0" applyNumberFormat="1" applyFont="1" applyBorder="1" applyProtection="1">
      <protection locked="0"/>
    </xf>
    <xf numFmtId="10" fontId="3" fillId="5" borderId="44" xfId="0" applyNumberFormat="1" applyFont="1" applyFill="1" applyBorder="1" applyProtection="1">
      <protection locked="0"/>
    </xf>
    <xf numFmtId="10" fontId="0" fillId="5" borderId="44" xfId="0" applyNumberFormat="1" applyFill="1" applyBorder="1" applyProtection="1">
      <protection locked="0"/>
    </xf>
    <xf numFmtId="0" fontId="40" fillId="5" borderId="3" xfId="0" applyFont="1" applyFill="1" applyBorder="1"/>
    <xf numFmtId="3" fontId="44" fillId="5" borderId="0" xfId="0" applyNumberFormat="1" applyFont="1" applyFill="1"/>
    <xf numFmtId="0" fontId="1" fillId="0" borderId="1" xfId="1" applyBorder="1" applyAlignment="1" applyProtection="1">
      <protection locked="0"/>
    </xf>
    <xf numFmtId="0" fontId="45" fillId="0" borderId="0" xfId="0" applyFont="1" applyProtection="1">
      <protection locked="0"/>
    </xf>
    <xf numFmtId="0" fontId="3" fillId="0" borderId="42" xfId="0" applyFont="1" applyBorder="1" applyProtection="1">
      <protection locked="0"/>
    </xf>
    <xf numFmtId="10" fontId="0" fillId="0" borderId="0" xfId="3" applyNumberFormat="1" applyFont="1" applyProtection="1">
      <protection locked="0"/>
    </xf>
    <xf numFmtId="10" fontId="3" fillId="0" borderId="0" xfId="0" applyNumberFormat="1" applyFont="1" applyProtection="1">
      <protection locked="0"/>
    </xf>
    <xf numFmtId="3" fontId="18" fillId="0" borderId="69" xfId="0" applyNumberFormat="1" applyFont="1" applyBorder="1" applyAlignment="1" applyProtection="1">
      <alignment horizontal="left" vertical="center" indent="1"/>
      <protection locked="0"/>
    </xf>
    <xf numFmtId="3" fontId="6" fillId="0" borderId="22" xfId="0" applyNumberFormat="1" applyFont="1" applyBorder="1" applyAlignment="1" applyProtection="1">
      <alignment horizontal="left" vertical="center" indent="1"/>
      <protection locked="0"/>
    </xf>
    <xf numFmtId="3" fontId="18" fillId="0" borderId="22" xfId="0" applyNumberFormat="1" applyFont="1" applyBorder="1" applyAlignment="1" applyProtection="1">
      <alignment horizontal="left" vertical="center" indent="1"/>
      <protection locked="0"/>
    </xf>
    <xf numFmtId="0" fontId="0" fillId="3" borderId="52" xfId="0" applyFill="1" applyBorder="1" applyAlignment="1" applyProtection="1">
      <alignment horizontal="left"/>
      <protection locked="0"/>
    </xf>
    <xf numFmtId="0" fontId="0" fillId="3" borderId="21" xfId="0" applyFill="1" applyBorder="1" applyAlignment="1" applyProtection="1">
      <alignment horizontal="left"/>
      <protection locked="0"/>
    </xf>
    <xf numFmtId="0" fontId="0" fillId="3" borderId="26" xfId="0" applyFill="1" applyBorder="1" applyAlignment="1" applyProtection="1">
      <alignment horizontal="left"/>
      <protection locked="0"/>
    </xf>
    <xf numFmtId="0" fontId="6" fillId="3" borderId="52" xfId="0" applyFont="1" applyFill="1" applyBorder="1" applyAlignment="1" applyProtection="1">
      <alignment horizontal="left"/>
      <protection locked="0"/>
    </xf>
    <xf numFmtId="0" fontId="0" fillId="3" borderId="13" xfId="0" applyFill="1" applyBorder="1" applyAlignment="1" applyProtection="1">
      <alignment horizontal="left"/>
      <protection locked="0"/>
    </xf>
    <xf numFmtId="0" fontId="3" fillId="3" borderId="52" xfId="0" applyFont="1" applyFill="1" applyBorder="1" applyAlignment="1" applyProtection="1">
      <alignment vertical="top"/>
      <protection locked="0"/>
    </xf>
    <xf numFmtId="0" fontId="0" fillId="0" borderId="21" xfId="0" applyBorder="1" applyProtection="1">
      <protection locked="0"/>
    </xf>
    <xf numFmtId="0" fontId="0" fillId="0" borderId="26" xfId="0" applyBorder="1" applyProtection="1">
      <protection locked="0"/>
    </xf>
    <xf numFmtId="0" fontId="6" fillId="0" borderId="56" xfId="0" applyFont="1" applyBorder="1" applyAlignment="1" applyProtection="1">
      <alignment horizontal="left" vertical="center" wrapText="1"/>
      <protection locked="0"/>
    </xf>
    <xf numFmtId="0" fontId="18" fillId="3" borderId="8" xfId="0" applyFont="1" applyFill="1" applyBorder="1" applyProtection="1">
      <protection locked="0"/>
    </xf>
    <xf numFmtId="0" fontId="3" fillId="3" borderId="21" xfId="0" applyFont="1" applyFill="1" applyBorder="1" applyProtection="1">
      <protection locked="0"/>
    </xf>
    <xf numFmtId="0" fontId="2" fillId="0" borderId="3" xfId="0" applyFont="1" applyBorder="1" applyAlignment="1" applyProtection="1">
      <alignment horizontal="left" vertical="top"/>
      <protection locked="0"/>
    </xf>
    <xf numFmtId="0" fontId="3" fillId="0" borderId="0" xfId="0" applyFont="1" applyProtection="1">
      <protection locked="0"/>
    </xf>
    <xf numFmtId="3" fontId="6" fillId="0" borderId="3" xfId="0" applyNumberFormat="1" applyFont="1" applyBorder="1" applyAlignment="1" applyProtection="1">
      <alignment horizontal="left" indent="2"/>
      <protection locked="0"/>
    </xf>
    <xf numFmtId="0" fontId="0" fillId="0" borderId="0" xfId="0" applyProtection="1">
      <protection locked="0"/>
    </xf>
    <xf numFmtId="0" fontId="19" fillId="0" borderId="21"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3" fontId="36" fillId="0" borderId="3" xfId="0" applyNumberFormat="1" applyFont="1" applyBorder="1" applyAlignment="1" applyProtection="1">
      <alignment horizontal="left" indent="1"/>
      <protection locked="0"/>
    </xf>
    <xf numFmtId="3" fontId="36" fillId="0" borderId="0" xfId="0" applyNumberFormat="1" applyFont="1" applyAlignment="1" applyProtection="1">
      <alignment horizontal="left" indent="1"/>
      <protection locked="0"/>
    </xf>
    <xf numFmtId="3" fontId="18" fillId="0" borderId="50" xfId="0" applyNumberFormat="1" applyFont="1" applyBorder="1" applyAlignment="1" applyProtection="1">
      <alignment horizontal="left" indent="1"/>
      <protection locked="0"/>
    </xf>
    <xf numFmtId="3" fontId="6" fillId="0" borderId="43" xfId="0" applyNumberFormat="1" applyFont="1" applyBorder="1" applyAlignment="1" applyProtection="1">
      <alignment horizontal="left" indent="1"/>
      <protection locked="0"/>
    </xf>
    <xf numFmtId="3" fontId="18" fillId="0" borderId="43" xfId="0" applyNumberFormat="1" applyFont="1" applyBorder="1" applyAlignment="1" applyProtection="1">
      <alignment horizontal="left" indent="1"/>
      <protection locked="0"/>
    </xf>
    <xf numFmtId="0" fontId="0" fillId="3" borderId="3" xfId="0" applyFill="1" applyBorder="1" applyProtection="1">
      <protection locked="0"/>
    </xf>
    <xf numFmtId="0" fontId="0" fillId="3" borderId="19" xfId="0" applyFill="1" applyBorder="1" applyProtection="1">
      <protection locked="0"/>
    </xf>
    <xf numFmtId="0" fontId="0" fillId="3" borderId="9" xfId="0" applyFill="1" applyBorder="1" applyProtection="1">
      <protection locked="0"/>
    </xf>
    <xf numFmtId="0" fontId="0" fillId="3" borderId="11" xfId="0" applyFill="1" applyBorder="1" applyProtection="1">
      <protection locked="0"/>
    </xf>
    <xf numFmtId="0" fontId="35" fillId="0" borderId="21" xfId="0" applyFont="1" applyBorder="1" applyProtection="1">
      <protection locked="0"/>
    </xf>
    <xf numFmtId="0" fontId="10" fillId="0" borderId="21" xfId="0" applyFont="1" applyBorder="1" applyProtection="1">
      <protection locked="0"/>
    </xf>
    <xf numFmtId="0" fontId="0" fillId="3" borderId="8" xfId="0" applyFill="1" applyBorder="1" applyProtection="1">
      <protection locked="0"/>
    </xf>
    <xf numFmtId="0" fontId="0" fillId="3" borderId="13" xfId="0" applyFill="1" applyBorder="1" applyProtection="1">
      <protection locked="0"/>
    </xf>
    <xf numFmtId="0" fontId="0" fillId="3" borderId="33" xfId="0" applyFill="1" applyBorder="1" applyProtection="1">
      <protection locked="0"/>
    </xf>
    <xf numFmtId="0" fontId="0" fillId="3" borderId="18" xfId="0" applyFill="1" applyBorder="1" applyProtection="1">
      <protection locked="0"/>
    </xf>
    <xf numFmtId="0" fontId="0" fillId="0" borderId="42" xfId="0" applyBorder="1" applyAlignment="1" applyProtection="1">
      <alignment horizontal="center"/>
      <protection locked="0"/>
    </xf>
    <xf numFmtId="0" fontId="0" fillId="0" borderId="44"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9"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1" xfId="0" applyBorder="1" applyAlignment="1" applyProtection="1">
      <alignment horizontal="center"/>
      <protection locked="0"/>
    </xf>
  </cellXfs>
  <cellStyles count="4">
    <cellStyle name="Hyperlänk" xfId="1" builtinId="8"/>
    <cellStyle name="Normal" xfId="0" builtinId="0"/>
    <cellStyle name="Normal 2" xfId="2" xr:uid="{00000000-0005-0000-0000-000002000000}"/>
    <cellStyle name="Pro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Upartner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ken.lu.se/Documents%20and%20Settings/bbyr-sga/Desktop/Ex%20projektkalkyler/GU_bidragskalky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ktioner"/>
      <sheetName val="Schabl"/>
      <sheetName val="LU SEK"/>
      <sheetName val="t koord fr LU SEK"/>
      <sheetName val="t fullkostkalkyl fr LU SEK"/>
      <sheetName val="€"/>
      <sheetName val="t EPSS "/>
    </sheetNames>
    <sheetDataSet>
      <sheetData sheetId="0"/>
      <sheetData sheetId="1"/>
      <sheetData sheetId="2">
        <row r="6">
          <cell r="C6">
            <v>10</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ndledning"/>
      <sheetName val="Sammanställning"/>
      <sheetName val="Kalkyl - Bidrag"/>
      <sheetName val="Lönekostnader"/>
      <sheetName val="Doktorandkostnader"/>
      <sheetName val="Konsult-och köpta tjänster"/>
      <sheetName val="Utrustning &gt;20 kkr"/>
      <sheetName val="Förbrukningsmaterial"/>
      <sheetName val="Resor och konferenser"/>
      <sheetName val="Publiceringskostnader"/>
      <sheetName val="Övriga kostnader"/>
      <sheetName val="Statistik och pålägg"/>
    </sheetNames>
    <sheetDataSet>
      <sheetData sheetId="0"/>
      <sheetData sheetId="1"/>
      <sheetData sheetId="2"/>
      <sheetData sheetId="3"/>
      <sheetData sheetId="4"/>
      <sheetData sheetId="5">
        <row r="5">
          <cell r="M5" t="str">
            <v>Kostnadsslag</v>
          </cell>
        </row>
        <row r="6">
          <cell r="M6" t="str">
            <v>DATA- OCH IT-KONSULTER</v>
          </cell>
        </row>
        <row r="7">
          <cell r="M7" t="str">
            <v>FORSKNINGSUPPDRAG</v>
          </cell>
        </row>
        <row r="8">
          <cell r="M8" t="str">
            <v>KONSULTARV JOURNALIST/INFO</v>
          </cell>
        </row>
        <row r="9">
          <cell r="M9" t="str">
            <v>KONSULTARVODEN ADMINISTRATION</v>
          </cell>
        </row>
        <row r="10">
          <cell r="M10" t="str">
            <v>KONSULTARVODEN JURIDIK, BANK</v>
          </cell>
        </row>
        <row r="11">
          <cell r="M11" t="str">
            <v>KONSULTARVODEN UTBILDNING , FO</v>
          </cell>
        </row>
        <row r="12">
          <cell r="M12" t="str">
            <v>KÖPTA ADM TJÄNSTER ANNAN HUVUD</v>
          </cell>
        </row>
        <row r="13">
          <cell r="M13" t="str">
            <v>SPRÅKGRANSKNING OCH ÖVERSÄTTNING</v>
          </cell>
        </row>
        <row r="14">
          <cell r="M14" t="str">
            <v>ÖVR KONSULTTJÄNSTER</v>
          </cell>
        </row>
        <row r="15">
          <cell r="M15" t="str">
            <v>ÖVRIGA DATATJÄNSTER</v>
          </cell>
        </row>
        <row r="16">
          <cell r="M16" t="str">
            <v>ÖVRIGA FRÄMMANDE TJÄNSTER</v>
          </cell>
        </row>
      </sheetData>
      <sheetData sheetId="6">
        <row r="7">
          <cell r="M7" t="str">
            <v>Kostnadsslag</v>
          </cell>
        </row>
        <row r="8">
          <cell r="M8" t="str">
            <v>DATAPROGRAM, ÅRETS ANSKAFFNING</v>
          </cell>
        </row>
        <row r="9">
          <cell r="M9" t="str">
            <v>MASKINER OCH INVENTARIER, ÅRETS ANSK</v>
          </cell>
        </row>
      </sheetData>
      <sheetData sheetId="7">
        <row r="6">
          <cell r="J6" t="str">
            <v>Kostnadsslag</v>
          </cell>
        </row>
        <row r="7">
          <cell r="J7" t="str">
            <v>BLOMMOR</v>
          </cell>
        </row>
        <row r="8">
          <cell r="J8" t="str">
            <v>BÖCKER</v>
          </cell>
        </row>
        <row r="9">
          <cell r="J9" t="str">
            <v>DJURFODER, ZOOLOGISKA TILLBEHÖ</v>
          </cell>
        </row>
        <row r="10">
          <cell r="J10" t="str">
            <v>DRIVMEDEL (BIL, BÅT ETC)</v>
          </cell>
        </row>
        <row r="11">
          <cell r="J11" t="str">
            <v>E-BÖCKER</v>
          </cell>
        </row>
        <row r="12">
          <cell r="J12" t="str">
            <v>ELEKTRONISKA MEDIA</v>
          </cell>
        </row>
        <row r="13">
          <cell r="J13" t="str">
            <v>ELEKTRONISKA MEDIA</v>
          </cell>
        </row>
        <row r="14">
          <cell r="J14" t="str">
            <v>ELEKTRONISKA TIDSKRIFTER</v>
          </cell>
        </row>
        <row r="15">
          <cell r="J15" t="str">
            <v>FARLIGT AVFALL</v>
          </cell>
        </row>
        <row r="16">
          <cell r="J16" t="str">
            <v>FILM, INSPELNINGSMATERIAL</v>
          </cell>
        </row>
        <row r="17">
          <cell r="J17" t="str">
            <v>FORTSÄTTNINGAR, SERIER</v>
          </cell>
        </row>
        <row r="18">
          <cell r="J18" t="str">
            <v>FÄRGKEMIKALIER</v>
          </cell>
        </row>
        <row r="19">
          <cell r="J19" t="str">
            <v>GAS (EJ LAB0RATORIEGAS)</v>
          </cell>
        </row>
        <row r="20">
          <cell r="J20" t="str">
            <v>GLÖDLAMPOR, LYSRÖR</v>
          </cell>
        </row>
        <row r="21">
          <cell r="J21" t="str">
            <v>HUSHÅLLSAVFALL</v>
          </cell>
        </row>
        <row r="22">
          <cell r="J22" t="str">
            <v>IT- OCH DATAUTRUSTNING (EJ INVESTERING)</v>
          </cell>
        </row>
        <row r="23">
          <cell r="J23" t="str">
            <v>JORDBRUKSPRODUKTER</v>
          </cell>
        </row>
        <row r="24">
          <cell r="J24" t="str">
            <v>KAFFEAUTOMATER</v>
          </cell>
        </row>
        <row r="25">
          <cell r="J25" t="str">
            <v>KONSTNÄRLIGT MATERIAL</v>
          </cell>
        </row>
        <row r="26">
          <cell r="J26" t="str">
            <v>KONTORSMASKINER (EJ INV)</v>
          </cell>
        </row>
        <row r="27">
          <cell r="J27" t="str">
            <v>KONTORSMATERIEL</v>
          </cell>
        </row>
        <row r="28">
          <cell r="J28" t="str">
            <v>KOPIERING</v>
          </cell>
        </row>
        <row r="29">
          <cell r="J29" t="str">
            <v>KURSBÖCKER</v>
          </cell>
        </row>
        <row r="30">
          <cell r="J30" t="str">
            <v>LABORATORIEGAS</v>
          </cell>
        </row>
        <row r="31">
          <cell r="J31" t="str">
            <v>LABORATORIEKEMIKALIER</v>
          </cell>
        </row>
        <row r="32">
          <cell r="J32" t="str">
            <v>LABORATORIEMATERIAL</v>
          </cell>
        </row>
        <row r="33">
          <cell r="J33" t="str">
            <v>LABORATORIESPRIT</v>
          </cell>
        </row>
        <row r="34">
          <cell r="J34" t="str">
            <v>LABORATORIEUTRUSTNING (EJ INV)</v>
          </cell>
        </row>
        <row r="35">
          <cell r="J35" t="str">
            <v>LEVANDE DJUR</v>
          </cell>
        </row>
        <row r="36">
          <cell r="J36" t="str">
            <v>LIVSMEDEL, PROMOTIONSMÅLTID</v>
          </cell>
        </row>
        <row r="37">
          <cell r="J37" t="str">
            <v>LOKALTILLBEHÖR, FÖRBR INVENTAR</v>
          </cell>
        </row>
        <row r="38">
          <cell r="J38" t="str">
            <v>LOKALVÅRDSKEMIKALIER</v>
          </cell>
        </row>
        <row r="39">
          <cell r="J39" t="str">
            <v>LÄKEMEDEL OCH SJUKVÅRDSMATERIA</v>
          </cell>
        </row>
        <row r="40">
          <cell r="J40" t="str">
            <v>MATERIALKOSTNADER ANNAN HUVUDM</v>
          </cell>
        </row>
        <row r="41">
          <cell r="J41" t="str">
            <v>METALLVAROR</v>
          </cell>
        </row>
        <row r="42">
          <cell r="J42" t="str">
            <v>MÖBLER, INVENTARIER (EJ INV)</v>
          </cell>
        </row>
        <row r="43">
          <cell r="J43" t="str">
            <v>PAPPER OCH PAPPERSVAROR</v>
          </cell>
        </row>
        <row r="44">
          <cell r="J44" t="str">
            <v>PAUSDRYCKER, FIKABRÖD, FRUKT</v>
          </cell>
        </row>
        <row r="45">
          <cell r="J45" t="str">
            <v>PERIODIKA</v>
          </cell>
        </row>
        <row r="46">
          <cell r="J46" t="str">
            <v>RADIOAKTIVA ISOTOPER</v>
          </cell>
        </row>
        <row r="47">
          <cell r="J47" t="str">
            <v>SÄRTRYCK</v>
          </cell>
        </row>
        <row r="48">
          <cell r="J48" t="str">
            <v>TEXTILIER OCH LÄDER</v>
          </cell>
        </row>
        <row r="49">
          <cell r="J49" t="str">
            <v>TIDNINGAR</v>
          </cell>
        </row>
        <row r="50">
          <cell r="J50" t="str">
            <v>TONER T SKRIVARE O KOPIATORER</v>
          </cell>
        </row>
        <row r="51">
          <cell r="J51" t="str">
            <v>UPPVAKTNINGAR OCH GÅVOR</v>
          </cell>
        </row>
        <row r="52">
          <cell r="J52" t="str">
            <v>ÅTERVINNINGSAVFALL</v>
          </cell>
        </row>
        <row r="53">
          <cell r="J53" t="str">
            <v>ÖVR APPARATUR,VERKTYG (EJ INV)</v>
          </cell>
        </row>
        <row r="54">
          <cell r="J54" t="str">
            <v>ÖVR MATERIAL OCH VAROR (PLAST,</v>
          </cell>
        </row>
        <row r="55">
          <cell r="J55" t="str">
            <v>ÖVRIGA KEMIKALIER</v>
          </cell>
        </row>
        <row r="56">
          <cell r="J56" t="str">
            <v>ÖVRIGA KORTTIDSINVESTERINGAR</v>
          </cell>
        </row>
        <row r="57">
          <cell r="J57" t="str">
            <v>ÖVRIGA PUBLIKATIONER</v>
          </cell>
        </row>
        <row r="58">
          <cell r="J58" t="str">
            <v>ÖVRIGT GLAS</v>
          </cell>
        </row>
      </sheetData>
      <sheetData sheetId="8">
        <row r="5">
          <cell r="M5" t="str">
            <v>Kostnadsslag</v>
          </cell>
        </row>
        <row r="6">
          <cell r="M6" t="str">
            <v>BILERSÄTTNINGAR, SKATTEFRIA</v>
          </cell>
        </row>
        <row r="7">
          <cell r="M7" t="str">
            <v>BILERSÄTTNINGAR, SKATTEPLIKTIG</v>
          </cell>
        </row>
        <row r="8">
          <cell r="M8" t="str">
            <v>BILJ BOST UTL GÄSTFORSK &lt;6MÅN</v>
          </cell>
        </row>
        <row r="9">
          <cell r="M9" t="str">
            <v>BILJETTER, FLYG, TÅG, BUSS ETC</v>
          </cell>
        </row>
        <row r="10">
          <cell r="M10" t="str">
            <v>EXT ANORDN KURS- O KONF.AVG</v>
          </cell>
        </row>
        <row r="11">
          <cell r="M11" t="str">
            <v>EXTERN REPRESENTATION</v>
          </cell>
        </row>
        <row r="12">
          <cell r="M12" t="str">
            <v>EXTERNA REPRESENTATIONSGÅVOR</v>
          </cell>
        </row>
        <row r="13">
          <cell r="M13" t="str">
            <v>FRI BOSTAD MM UTL GÄSTFO&gt;6MÅN</v>
          </cell>
        </row>
        <row r="14">
          <cell r="M14" t="str">
            <v>HOTELL OCH LOGI</v>
          </cell>
        </row>
        <row r="15">
          <cell r="M15" t="str">
            <v>INT ANORDN KURS- O KONF.AVG</v>
          </cell>
        </row>
        <row r="16">
          <cell r="M16" t="str">
            <v>KONFERENSUTG EXTERNA DELTAGARE</v>
          </cell>
        </row>
        <row r="17">
          <cell r="M17" t="str">
            <v>SKATTEFRIA KOSTNADSERSÄTTNINGA</v>
          </cell>
        </row>
        <row r="18">
          <cell r="M18" t="str">
            <v>SKATTEFRIA TRAKTAMENTEN, SVERI</v>
          </cell>
        </row>
        <row r="19">
          <cell r="M19" t="str">
            <v>SKATTEFRIA TRAKTAMENTEN, UTLAN</v>
          </cell>
        </row>
        <row r="20">
          <cell r="M20" t="str">
            <v>SKATTEPLIKTIGA TRAKTAMENTEN, S</v>
          </cell>
        </row>
        <row r="21">
          <cell r="M21" t="str">
            <v>SKATTEPLIKTIGA TRAKTAMENTEN, U</v>
          </cell>
        </row>
        <row r="22">
          <cell r="M22" t="str">
            <v>TAXI</v>
          </cell>
        </row>
        <row r="23">
          <cell r="M23" t="str">
            <v>ÖVRIGA RESEKOSTNADER</v>
          </cell>
        </row>
      </sheetData>
      <sheetData sheetId="9">
        <row r="5">
          <cell r="K5" t="str">
            <v>Kostnadsslag</v>
          </cell>
        </row>
        <row r="6">
          <cell r="K6" t="str">
            <v>ANNONSERING</v>
          </cell>
        </row>
        <row r="7">
          <cell r="K7" t="str">
            <v>BOKBINDNING</v>
          </cell>
        </row>
        <row r="8">
          <cell r="K8" t="str">
            <v>KATALOGER</v>
          </cell>
        </row>
        <row r="9">
          <cell r="K9" t="str">
            <v>KONTORSMATERIEL</v>
          </cell>
        </row>
        <row r="10">
          <cell r="K10" t="str">
            <v>KOPIERING</v>
          </cell>
        </row>
        <row r="11">
          <cell r="K11" t="str">
            <v>PAPPER OCH PAPPERSVAROR</v>
          </cell>
        </row>
        <row r="12">
          <cell r="K12" t="str">
            <v>PR, REKLAM ETC</v>
          </cell>
        </row>
        <row r="13">
          <cell r="K13" t="str">
            <v>SPRÅKGRANSKNING OCH ÖVERSÄTTNING</v>
          </cell>
        </row>
        <row r="14">
          <cell r="K14" t="str">
            <v>SÄRTRYCK</v>
          </cell>
        </row>
        <row r="15">
          <cell r="K15" t="str">
            <v>TONER T SKRIVARE O KOPIATORER</v>
          </cell>
        </row>
        <row r="16">
          <cell r="K16" t="str">
            <v>TRYCKNING AVHANDLINGAR</v>
          </cell>
        </row>
        <row r="17">
          <cell r="K17" t="str">
            <v>TRYCKNING SÄRTRYCK</v>
          </cell>
        </row>
        <row r="18">
          <cell r="K18" t="str">
            <v>TRYCKNING ÖVRIGT</v>
          </cell>
        </row>
        <row r="19">
          <cell r="K19" t="str">
            <v>UPPHOVSRÄTT</v>
          </cell>
        </row>
        <row r="20">
          <cell r="K20" t="str">
            <v>UTSTÄLLNINGSKOSTNADER</v>
          </cell>
        </row>
        <row r="21">
          <cell r="K21" t="str">
            <v>ÖVRIG INFORMATION</v>
          </cell>
        </row>
        <row r="22">
          <cell r="K22" t="str">
            <v>ÖVRIGA FRÄMMANDE TJÄNSTER</v>
          </cell>
        </row>
      </sheetData>
      <sheetData sheetId="10">
        <row r="5">
          <cell r="M5" t="str">
            <v>Kostnadsslag</v>
          </cell>
        </row>
        <row r="6">
          <cell r="M6" t="str">
            <v>BEVAKNING</v>
          </cell>
        </row>
        <row r="7">
          <cell r="M7" t="str">
            <v>DJURHÅLLNING</v>
          </cell>
        </row>
        <row r="8">
          <cell r="M8" t="str">
            <v>EGENTERAPI</v>
          </cell>
        </row>
        <row r="9">
          <cell r="M9" t="str">
            <v>EL</v>
          </cell>
        </row>
        <row r="10">
          <cell r="M10" t="str">
            <v>ERSÄTTN LÄKEMEDELS- O SJUKVÅRD</v>
          </cell>
        </row>
        <row r="11">
          <cell r="M11" t="str">
            <v>EXTERN REPRESENTATION</v>
          </cell>
        </row>
        <row r="12">
          <cell r="M12" t="str">
            <v>FLYTTNING (EJ PERSON)</v>
          </cell>
        </row>
        <row r="13">
          <cell r="M13" t="str">
            <v>FRISKVÅRD</v>
          </cell>
        </row>
        <row r="14">
          <cell r="M14" t="str">
            <v>FÖRSÄKRINGAR</v>
          </cell>
        </row>
        <row r="15">
          <cell r="M15" t="str">
            <v>HYRA DATA- OCH IT-UTRUSTNING</v>
          </cell>
        </row>
        <row r="16">
          <cell r="M16" t="str">
            <v>HYRA FARTYG</v>
          </cell>
        </row>
        <row r="17">
          <cell r="M17" t="str">
            <v>HYRA FORDON</v>
          </cell>
        </row>
        <row r="18">
          <cell r="M18" t="str">
            <v>HYRA KONTORSUTRUSTNING</v>
          </cell>
        </row>
        <row r="19">
          <cell r="M19" t="str">
            <v>HYRA LABORATORIEUTRUSTNING</v>
          </cell>
        </row>
        <row r="20">
          <cell r="M20" t="str">
            <v>HYRA LOKALER TILLF FÖRHYR &lt;3ÅR</v>
          </cell>
        </row>
        <row r="21">
          <cell r="M21" t="str">
            <v>HYRA LOKALER, FAST FÖRHYR &gt;3ÅR</v>
          </cell>
        </row>
        <row r="22">
          <cell r="M22" t="str">
            <v>HYRA PARKERING</v>
          </cell>
        </row>
        <row r="23">
          <cell r="M23" t="str">
            <v>HYRA PARKERING FÖRDELNING</v>
          </cell>
        </row>
        <row r="24">
          <cell r="M24" t="str">
            <v>HYRA ÖVRIGT</v>
          </cell>
        </row>
        <row r="25">
          <cell r="M25" t="str">
            <v>LARMTJÄNSTER</v>
          </cell>
        </row>
        <row r="26">
          <cell r="M26" t="str">
            <v>OFFENTLIGRÄTTSL AVG</v>
          </cell>
        </row>
        <row r="27">
          <cell r="M27" t="str">
            <v>PAUSDRYCKER, FIKABRÖD, FRUKT</v>
          </cell>
        </row>
        <row r="28">
          <cell r="M28" t="str">
            <v>PERSONALKOSTNAD ANNAN HUVUDMAN</v>
          </cell>
        </row>
        <row r="29">
          <cell r="M29" t="str">
            <v>PERSONALREPRESENTATION</v>
          </cell>
        </row>
        <row r="30">
          <cell r="M30" t="str">
            <v>PLATSANNONSER</v>
          </cell>
        </row>
        <row r="31">
          <cell r="M31" t="str">
            <v>POST</v>
          </cell>
        </row>
        <row r="32">
          <cell r="M32" t="str">
            <v>REHABILITERINGKOSTNADER</v>
          </cell>
        </row>
        <row r="33">
          <cell r="M33" t="str">
            <v>REP AV HYRDA LOKALER</v>
          </cell>
        </row>
        <row r="34">
          <cell r="M34" t="str">
            <v>REP O UNDERHÅLL KONTORSUTR</v>
          </cell>
        </row>
        <row r="35">
          <cell r="M35" t="str">
            <v>REP O UNDERHÅLL LABUTRUSTNING</v>
          </cell>
        </row>
        <row r="36">
          <cell r="M36" t="str">
            <v>REP OCH UNDERH ÖVR ANLÄGGN</v>
          </cell>
        </row>
        <row r="37">
          <cell r="M37" t="str">
            <v>REP OCH UNDERHÅLL DATORER</v>
          </cell>
        </row>
        <row r="38">
          <cell r="M38" t="str">
            <v>SERVICE- O UNDERH.AVTAL HYRD UTRUSTN</v>
          </cell>
        </row>
        <row r="39">
          <cell r="M39" t="str">
            <v>STIPENDIER</v>
          </cell>
        </row>
        <row r="40">
          <cell r="M40" t="str">
            <v>TELEFONI, FAX</v>
          </cell>
        </row>
        <row r="41">
          <cell r="M41" t="str">
            <v>UPPHOVSRÄTT</v>
          </cell>
        </row>
        <row r="42">
          <cell r="M42" t="str">
            <v>UTBILDNING</v>
          </cell>
        </row>
        <row r="43">
          <cell r="M43" t="str">
            <v>UTGIFTER FÖR RENHÅLLNING OCH S</v>
          </cell>
        </row>
        <row r="44">
          <cell r="M44" t="str">
            <v>VARUTRANSPORTER</v>
          </cell>
        </row>
        <row r="45">
          <cell r="M45" t="str">
            <v>ÖVR LOKALKOSTN HYRDA LOKALER</v>
          </cell>
        </row>
        <row r="46">
          <cell r="M46" t="str">
            <v>ÖVRIGA PERSONALKOSTNADER</v>
          </cell>
        </row>
        <row r="47">
          <cell r="M47" t="str">
            <v>ÖVRIGA REKRYTERINGSKOSTNADER</v>
          </cell>
        </row>
        <row r="49">
          <cell r="M49" t="str">
            <v>BIDRAG T EU LÄNDER F KONSUMTIO</v>
          </cell>
        </row>
        <row r="50">
          <cell r="M50" t="str">
            <v>BIDRAG T EU:S INSTIT F KONSUMT</v>
          </cell>
        </row>
        <row r="51">
          <cell r="M51" t="str">
            <v>BIDRAG T IDEELL FÖRENING F KON</v>
          </cell>
        </row>
        <row r="52">
          <cell r="M52" t="str">
            <v>BIDRAG T KOMM. F KONSUMTION</v>
          </cell>
        </row>
        <row r="53">
          <cell r="M53" t="str">
            <v>BIDRAG T PRIV FTG, FÖREN F KON</v>
          </cell>
        </row>
        <row r="54">
          <cell r="M54" t="str">
            <v>BIDRAG T STATL MYNDIGHETER</v>
          </cell>
        </row>
        <row r="55">
          <cell r="M55" t="str">
            <v>BIDRAG T STATLIGA BOLAG</v>
          </cell>
        </row>
        <row r="56">
          <cell r="M56" t="str">
            <v>BIDRAG T Ö LÄND,INT ORG FÖRM V</v>
          </cell>
        </row>
        <row r="57">
          <cell r="M57" t="str">
            <v>BIDRAG T ÖVR LÄND,INT ORG F KO</v>
          </cell>
        </row>
      </sheetData>
      <sheetData sheetId="1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edarbetarwebben.lu.se/stod-och-verktyg/inkop-faktura-ekonomi/inkop-och-upphandling" TargetMode="External"/><Relationship Id="rId1" Type="http://schemas.openxmlformats.org/officeDocument/2006/relationships/hyperlink" Target="http://www.ekonomiwebben.lu.se/sites/ekonomiwebben.lu.se/files/anlaggningstyper-raindance.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konomiwebben.lu.s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scb.se/hitta-statistik/statistik-efter-amne/priser-och-konsumtion/konsumentprisindex/konsumentprisindex-kpi/" TargetMode="External"/><Relationship Id="rId7" Type="http://schemas.openxmlformats.org/officeDocument/2006/relationships/comments" Target="../comments3.xml"/><Relationship Id="rId2" Type="http://schemas.openxmlformats.org/officeDocument/2006/relationships/hyperlink" Target="https://www.ekonomiwebben.lu.se/sites/ekonomiwebben.lu.se/files/2021-09/information-om-forandring-i-palaggsbasen-from-2022.pdf" TargetMode="External"/><Relationship Id="rId1" Type="http://schemas.openxmlformats.org/officeDocument/2006/relationships/hyperlink" Target="http://www.medarbetarwebben.lu.se/anstallning/semester-ledigheter-och-sjukfranvaro/semester" TargetMode="External"/><Relationship Id="rId6" Type="http://schemas.openxmlformats.org/officeDocument/2006/relationships/vmlDrawing" Target="../drawings/vmlDrawing3.vml"/><Relationship Id="rId5" Type="http://schemas.openxmlformats.org/officeDocument/2006/relationships/printerSettings" Target="../printerSettings/printerSettings6.bin"/><Relationship Id="rId4" Type="http://schemas.openxmlformats.org/officeDocument/2006/relationships/hyperlink" Target="https://www.hr-webben.lu.se/sites/hr-webben.lu.se/files/2025-01/Sociala%20avgifterL%C3%B6nekostnadsp%C3%A5slag%202025%20%28PDF%20260%20kB%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8"/>
  <sheetViews>
    <sheetView showGridLines="0" tabSelected="1" zoomScaleNormal="100" workbookViewId="0"/>
  </sheetViews>
  <sheetFormatPr defaultColWidth="9.1796875" defaultRowHeight="15.5"/>
  <cols>
    <col min="1" max="1" width="13" style="10" bestFit="1" customWidth="1"/>
    <col min="2" max="2" width="96.81640625" style="10" customWidth="1"/>
    <col min="3" max="3" width="25.54296875" style="10" customWidth="1"/>
    <col min="4" max="4" width="15.81640625" style="10" customWidth="1"/>
    <col min="5" max="16384" width="9.1796875" style="10"/>
  </cols>
  <sheetData>
    <row r="1" spans="1:7">
      <c r="A1" s="429">
        <v>45678</v>
      </c>
      <c r="B1" s="430"/>
    </row>
    <row r="2" spans="1:7">
      <c r="A2" s="425"/>
    </row>
    <row r="3" spans="1:7" ht="22.5">
      <c r="A3" s="37" t="s">
        <v>151</v>
      </c>
    </row>
    <row r="5" spans="1:7">
      <c r="A5" s="10" t="s">
        <v>172</v>
      </c>
    </row>
    <row r="6" spans="1:7">
      <c r="A6" s="10" t="s">
        <v>188</v>
      </c>
    </row>
    <row r="7" spans="1:7">
      <c r="A7" s="10" t="s">
        <v>194</v>
      </c>
    </row>
    <row r="9" spans="1:7" ht="17.5">
      <c r="A9" s="38" t="s">
        <v>152</v>
      </c>
    </row>
    <row r="10" spans="1:7" ht="17.5">
      <c r="A10" s="401" t="s">
        <v>153</v>
      </c>
      <c r="B10" s="10" t="s">
        <v>189</v>
      </c>
    </row>
    <row r="11" spans="1:7" ht="17.5">
      <c r="A11" s="401" t="s">
        <v>153</v>
      </c>
      <c r="B11" s="10" t="s">
        <v>199</v>
      </c>
    </row>
    <row r="12" spans="1:7">
      <c r="A12" s="23" t="s">
        <v>153</v>
      </c>
      <c r="B12" s="10" t="s">
        <v>162</v>
      </c>
    </row>
    <row r="13" spans="1:7">
      <c r="A13" s="23" t="s">
        <v>153</v>
      </c>
      <c r="B13" s="10" t="s">
        <v>154</v>
      </c>
    </row>
    <row r="14" spans="1:7">
      <c r="A14" s="23"/>
      <c r="B14" s="10" t="s">
        <v>155</v>
      </c>
    </row>
    <row r="15" spans="1:7">
      <c r="A15" s="23" t="s">
        <v>153</v>
      </c>
      <c r="B15" s="10" t="s">
        <v>171</v>
      </c>
      <c r="G15" s="24"/>
    </row>
    <row r="16" spans="1:7">
      <c r="A16" s="23" t="s">
        <v>153</v>
      </c>
      <c r="B16" s="10" t="s">
        <v>197</v>
      </c>
      <c r="G16" s="24"/>
    </row>
    <row r="17" spans="1:7">
      <c r="A17" s="23" t="s">
        <v>153</v>
      </c>
      <c r="B17" s="10" t="s">
        <v>195</v>
      </c>
      <c r="G17" s="24"/>
    </row>
    <row r="19" spans="1:7">
      <c r="A19" s="39" t="s">
        <v>148</v>
      </c>
    </row>
    <row r="20" spans="1:7">
      <c r="A20" s="23" t="s">
        <v>153</v>
      </c>
      <c r="B20" s="10" t="s">
        <v>163</v>
      </c>
    </row>
    <row r="21" spans="1:7">
      <c r="A21" s="23" t="s">
        <v>153</v>
      </c>
      <c r="B21" s="10" t="s">
        <v>156</v>
      </c>
    </row>
    <row r="22" spans="1:7">
      <c r="A22" s="23" t="s">
        <v>153</v>
      </c>
      <c r="B22" s="10" t="s">
        <v>157</v>
      </c>
    </row>
    <row r="23" spans="1:7">
      <c r="A23" s="23" t="s">
        <v>153</v>
      </c>
      <c r="B23" s="10" t="s">
        <v>158</v>
      </c>
    </row>
    <row r="25" spans="1:7">
      <c r="A25" s="39" t="s">
        <v>159</v>
      </c>
    </row>
    <row r="26" spans="1:7" ht="32.25" customHeight="1">
      <c r="A26" s="41" t="s">
        <v>153</v>
      </c>
      <c r="B26" s="40" t="s">
        <v>192</v>
      </c>
      <c r="C26" s="42"/>
      <c r="D26" s="42"/>
      <c r="E26" s="42"/>
    </row>
    <row r="27" spans="1:7" ht="48" customHeight="1">
      <c r="A27" s="41" t="s">
        <v>153</v>
      </c>
      <c r="B27" s="40" t="s">
        <v>174</v>
      </c>
      <c r="C27" s="42"/>
      <c r="D27" s="42"/>
      <c r="E27" s="42"/>
    </row>
    <row r="28" spans="1:7" ht="30.75" customHeight="1">
      <c r="A28" s="41" t="s">
        <v>153</v>
      </c>
      <c r="B28" s="40" t="s">
        <v>175</v>
      </c>
      <c r="C28" s="42"/>
      <c r="D28" s="42"/>
      <c r="E28" s="42"/>
    </row>
    <row r="29" spans="1:7" ht="31">
      <c r="A29" s="41" t="s">
        <v>153</v>
      </c>
      <c r="B29" s="40" t="s">
        <v>193</v>
      </c>
      <c r="C29" s="42"/>
      <c r="D29" s="42"/>
      <c r="E29" s="42"/>
    </row>
    <row r="30" spans="1:7" ht="46.5">
      <c r="A30" s="41" t="s">
        <v>153</v>
      </c>
      <c r="B30" s="40" t="s">
        <v>190</v>
      </c>
      <c r="C30" s="42"/>
      <c r="D30" s="42"/>
      <c r="E30" s="42"/>
    </row>
    <row r="31" spans="1:7" ht="62">
      <c r="A31" s="41" t="s">
        <v>153</v>
      </c>
      <c r="B31" s="40" t="s">
        <v>229</v>
      </c>
      <c r="C31" s="42"/>
      <c r="D31" s="42"/>
      <c r="E31" s="42"/>
    </row>
    <row r="32" spans="1:7" ht="17.25" customHeight="1">
      <c r="A32" s="41"/>
      <c r="B32" s="40"/>
      <c r="C32" s="42"/>
      <c r="D32" s="42"/>
      <c r="E32" s="42"/>
    </row>
    <row r="33" spans="1:2">
      <c r="A33" s="39" t="s">
        <v>160</v>
      </c>
    </row>
    <row r="34" spans="1:2" ht="33.75" customHeight="1">
      <c r="A34" s="41" t="s">
        <v>153</v>
      </c>
      <c r="B34" s="40" t="s">
        <v>198</v>
      </c>
    </row>
    <row r="35" spans="1:2" ht="17.25" customHeight="1">
      <c r="A35" s="41"/>
      <c r="B35" s="427" t="s">
        <v>209</v>
      </c>
    </row>
    <row r="36" spans="1:2" ht="31">
      <c r="A36" s="41" t="s">
        <v>153</v>
      </c>
      <c r="B36" s="40" t="s">
        <v>176</v>
      </c>
    </row>
    <row r="37" spans="1:2">
      <c r="A37" s="41" t="s">
        <v>153</v>
      </c>
      <c r="B37" s="42" t="s">
        <v>173</v>
      </c>
    </row>
    <row r="38" spans="1:2">
      <c r="A38" s="42"/>
      <c r="B38" s="428" t="s">
        <v>208</v>
      </c>
    </row>
  </sheetData>
  <hyperlinks>
    <hyperlink ref="B35" r:id="rId1" xr:uid="{00000000-0004-0000-0000-000000000000}"/>
    <hyperlink ref="B38" r:id="rId2" xr:uid="{00000000-0004-0000-0000-000001000000}"/>
  </hyperlinks>
  <pageMargins left="0.70866141732283472" right="0.70866141732283472" top="0.74803149606299213" bottom="0.74803149606299213" header="0.31496062992125984" footer="0.31496062992125984"/>
  <pageSetup paperSize="9" scale="80" orientation="portrait" r:id="rId3"/>
  <colBreaks count="1" manualBreakCount="1">
    <brk id="3"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V68"/>
  <sheetViews>
    <sheetView zoomScale="80" zoomScaleNormal="80" zoomScaleSheetLayoutView="50" workbookViewId="0">
      <selection activeCell="B26" sqref="B26"/>
    </sheetView>
  </sheetViews>
  <sheetFormatPr defaultColWidth="9.1796875" defaultRowHeight="12.5" outlineLevelCol="1"/>
  <cols>
    <col min="1" max="6" width="9.1796875" style="73"/>
    <col min="7" max="7" width="10.453125" style="73" bestFit="1" customWidth="1"/>
    <col min="8" max="8" width="7.26953125" style="73" customWidth="1"/>
    <col min="9" max="13" width="12.7265625" style="73" customWidth="1"/>
    <col min="14" max="18" width="12.7265625" style="73" hidden="1" customWidth="1" outlineLevel="1"/>
    <col min="19" max="19" width="13.7265625" style="73" customWidth="1" collapsed="1"/>
    <col min="20" max="20" width="9.1796875" style="73"/>
    <col min="21" max="21" width="14.81640625" style="73" customWidth="1"/>
    <col min="22" max="16384" width="9.1796875" style="73"/>
  </cols>
  <sheetData>
    <row r="1" spans="2:22" s="227" customFormat="1" ht="50.15" customHeight="1" thickBot="1">
      <c r="B1" s="465" t="s">
        <v>146</v>
      </c>
      <c r="C1" s="465"/>
      <c r="D1" s="465"/>
      <c r="E1" s="465"/>
      <c r="F1" s="465"/>
      <c r="G1" s="465"/>
      <c r="H1" s="465"/>
      <c r="I1" s="465"/>
      <c r="J1" s="465"/>
      <c r="K1" s="465"/>
      <c r="L1" s="465"/>
      <c r="M1" s="465"/>
      <c r="N1" s="465"/>
      <c r="O1" s="465"/>
      <c r="P1" s="465"/>
      <c r="Q1" s="465"/>
      <c r="R1" s="465"/>
      <c r="S1" s="465"/>
    </row>
    <row r="2" spans="2:22" s="227" customFormat="1" ht="15" customHeight="1">
      <c r="B2" s="461" t="s">
        <v>10</v>
      </c>
      <c r="C2" s="466"/>
      <c r="D2" s="466"/>
      <c r="E2" s="466"/>
      <c r="F2" s="228"/>
      <c r="G2" s="229" t="s">
        <v>48</v>
      </c>
      <c r="H2" s="230"/>
      <c r="I2" s="231" t="s">
        <v>49</v>
      </c>
      <c r="J2" s="228"/>
      <c r="M2" s="228"/>
      <c r="N2" s="228"/>
      <c r="O2" s="228"/>
      <c r="P2" s="228"/>
      <c r="Q2" s="228"/>
      <c r="S2" s="232"/>
      <c r="T2" s="233"/>
      <c r="U2" s="233"/>
      <c r="V2" s="233"/>
    </row>
    <row r="3" spans="2:22" s="227" customFormat="1" ht="20.149999999999999" customHeight="1">
      <c r="B3" s="16"/>
      <c r="C3" s="18"/>
      <c r="D3" s="18"/>
      <c r="E3" s="18"/>
      <c r="F3" s="25"/>
      <c r="G3" s="27"/>
      <c r="H3" s="17"/>
      <c r="I3" s="26"/>
      <c r="J3" s="17"/>
      <c r="K3" s="234"/>
      <c r="L3" s="234"/>
      <c r="M3" s="18"/>
      <c r="N3" s="18"/>
      <c r="O3" s="18"/>
      <c r="P3" s="18"/>
      <c r="Q3" s="18"/>
      <c r="R3" s="235"/>
      <c r="S3" s="236"/>
    </row>
    <row r="4" spans="2:22" s="227" customFormat="1" ht="14.15" customHeight="1">
      <c r="B4" s="237" t="s">
        <v>51</v>
      </c>
      <c r="C4" s="238"/>
      <c r="D4" s="238"/>
      <c r="E4" s="238"/>
      <c r="F4" s="239"/>
      <c r="G4" s="238" t="s">
        <v>35</v>
      </c>
      <c r="H4" s="238"/>
      <c r="I4" s="240" t="s">
        <v>52</v>
      </c>
      <c r="J4" s="241"/>
      <c r="K4" s="230" t="s">
        <v>50</v>
      </c>
      <c r="M4" s="242"/>
      <c r="N4" s="242"/>
      <c r="O4" s="242"/>
      <c r="P4" s="242"/>
      <c r="Q4" s="243"/>
      <c r="R4" s="242"/>
      <c r="S4" s="244"/>
    </row>
    <row r="5" spans="2:22" s="227" customFormat="1" ht="12" customHeight="1">
      <c r="B5" s="245"/>
      <c r="C5" s="233"/>
      <c r="D5" s="233"/>
      <c r="E5" s="233"/>
      <c r="F5" s="246"/>
      <c r="G5" s="233"/>
      <c r="H5" s="233"/>
      <c r="I5" s="247" t="s">
        <v>139</v>
      </c>
      <c r="J5" s="248" t="s">
        <v>140</v>
      </c>
      <c r="M5" s="228"/>
      <c r="O5" s="228"/>
      <c r="P5" s="228"/>
      <c r="Q5" s="228"/>
      <c r="R5" s="228"/>
      <c r="S5" s="249"/>
    </row>
    <row r="6" spans="2:22" s="227" customFormat="1" ht="20.149999999999999" customHeight="1" thickBot="1">
      <c r="B6" s="15"/>
      <c r="C6" s="250"/>
      <c r="D6" s="250"/>
      <c r="E6" s="250"/>
      <c r="F6" s="251"/>
      <c r="G6" s="252"/>
      <c r="H6" s="250"/>
      <c r="I6" s="29">
        <v>2025</v>
      </c>
      <c r="J6" s="28"/>
      <c r="K6" s="455"/>
      <c r="L6" s="456"/>
      <c r="M6" s="456"/>
      <c r="N6" s="456"/>
      <c r="O6" s="456"/>
      <c r="P6" s="456"/>
      <c r="Q6" s="456"/>
      <c r="R6" s="456"/>
      <c r="S6" s="457"/>
    </row>
    <row r="8" spans="2:22" ht="13" thickBot="1"/>
    <row r="9" spans="2:22" s="259" customFormat="1" ht="30" customHeight="1">
      <c r="B9" s="253" t="s">
        <v>164</v>
      </c>
      <c r="C9" s="254"/>
      <c r="D9" s="254"/>
      <c r="E9" s="254"/>
      <c r="F9" s="254"/>
      <c r="G9" s="254"/>
      <c r="H9" s="255"/>
      <c r="I9" s="256">
        <f>I6</f>
        <v>2025</v>
      </c>
      <c r="J9" s="257">
        <f>$I$6+1</f>
        <v>2026</v>
      </c>
      <c r="K9" s="257">
        <f>$I$6+2</f>
        <v>2027</v>
      </c>
      <c r="L9" s="257">
        <f>$I$6+3</f>
        <v>2028</v>
      </c>
      <c r="M9" s="257">
        <f>$I$6+4</f>
        <v>2029</v>
      </c>
      <c r="N9" s="257">
        <f>$I$6+5</f>
        <v>2030</v>
      </c>
      <c r="O9" s="257">
        <f>$I$6+6</f>
        <v>2031</v>
      </c>
      <c r="P9" s="257">
        <f>$I$6+7</f>
        <v>2032</v>
      </c>
      <c r="Q9" s="257">
        <f>$I$6+8</f>
        <v>2033</v>
      </c>
      <c r="R9" s="257">
        <f>$I$6+9</f>
        <v>2034</v>
      </c>
      <c r="S9" s="258" t="s">
        <v>53</v>
      </c>
    </row>
    <row r="10" spans="2:22" s="259" customFormat="1" ht="31" customHeight="1">
      <c r="B10" s="260" t="s">
        <v>3</v>
      </c>
      <c r="C10" s="261"/>
      <c r="D10" s="262"/>
      <c r="E10" s="261"/>
      <c r="F10" s="262"/>
      <c r="G10" s="262"/>
      <c r="H10" s="262"/>
      <c r="I10" s="262"/>
      <c r="J10" s="262"/>
      <c r="K10" s="262"/>
      <c r="L10" s="262"/>
      <c r="M10" s="262"/>
      <c r="N10" s="262"/>
      <c r="O10" s="262"/>
      <c r="P10" s="262"/>
      <c r="Q10" s="262"/>
      <c r="R10" s="262"/>
      <c r="S10" s="263"/>
      <c r="T10" s="264"/>
    </row>
    <row r="11" spans="2:22" s="267" customFormat="1" ht="26.15" customHeight="1">
      <c r="B11" s="265" t="s">
        <v>81</v>
      </c>
      <c r="C11" s="266"/>
      <c r="D11" s="262"/>
      <c r="E11" s="262"/>
      <c r="F11" s="262"/>
      <c r="G11" s="262"/>
      <c r="H11" s="262"/>
      <c r="I11" s="262"/>
      <c r="J11" s="262"/>
      <c r="K11" s="262"/>
      <c r="L11" s="262"/>
      <c r="M11" s="262"/>
      <c r="N11" s="262"/>
      <c r="O11" s="262"/>
      <c r="P11" s="262"/>
      <c r="Q11" s="262"/>
      <c r="R11" s="262"/>
      <c r="S11" s="263"/>
    </row>
    <row r="12" spans="2:22" ht="24.75" customHeight="1">
      <c r="B12" s="268" t="s">
        <v>130</v>
      </c>
      <c r="I12" s="269">
        <f>Löner!X80</f>
        <v>0</v>
      </c>
      <c r="J12" s="269">
        <f>Löner!Y80</f>
        <v>0</v>
      </c>
      <c r="K12" s="269">
        <f>Löner!Z80</f>
        <v>0</v>
      </c>
      <c r="L12" s="269">
        <f>Löner!AA80</f>
        <v>0</v>
      </c>
      <c r="M12" s="269">
        <f>Löner!AB80</f>
        <v>0</v>
      </c>
      <c r="N12" s="269">
        <f>Löner!AC80</f>
        <v>0</v>
      </c>
      <c r="O12" s="269">
        <f>Löner!AD80</f>
        <v>0</v>
      </c>
      <c r="P12" s="269">
        <f>Löner!AE80</f>
        <v>0</v>
      </c>
      <c r="Q12" s="269">
        <f>Löner!AF80</f>
        <v>0</v>
      </c>
      <c r="R12" s="269">
        <f>Löner!AG80</f>
        <v>0</v>
      </c>
      <c r="S12" s="270">
        <f>SUM(I12:R12)</f>
        <v>0</v>
      </c>
    </row>
    <row r="13" spans="2:22" ht="14">
      <c r="B13" s="467" t="s">
        <v>108</v>
      </c>
      <c r="C13" s="468"/>
      <c r="D13" s="468"/>
      <c r="E13" s="468"/>
      <c r="F13" s="468"/>
      <c r="G13" s="468"/>
      <c r="H13" s="468"/>
      <c r="I13" s="271">
        <f>SUM(I12)</f>
        <v>0</v>
      </c>
      <c r="J13" s="271">
        <f t="shared" ref="J13:Q13" si="0">SUM(J12)</f>
        <v>0</v>
      </c>
      <c r="K13" s="271">
        <f t="shared" si="0"/>
        <v>0</v>
      </c>
      <c r="L13" s="271">
        <f t="shared" si="0"/>
        <v>0</v>
      </c>
      <c r="M13" s="271">
        <f t="shared" si="0"/>
        <v>0</v>
      </c>
      <c r="N13" s="271">
        <f t="shared" si="0"/>
        <v>0</v>
      </c>
      <c r="O13" s="271">
        <f t="shared" si="0"/>
        <v>0</v>
      </c>
      <c r="P13" s="271">
        <f t="shared" si="0"/>
        <v>0</v>
      </c>
      <c r="Q13" s="271">
        <f t="shared" si="0"/>
        <v>0</v>
      </c>
      <c r="R13" s="271">
        <f>Löner!AG20</f>
        <v>0</v>
      </c>
      <c r="S13" s="272">
        <f>SUM(S12)</f>
        <v>0</v>
      </c>
    </row>
    <row r="14" spans="2:22" ht="30.75" customHeight="1">
      <c r="B14" s="273" t="s">
        <v>54</v>
      </c>
      <c r="C14" s="274"/>
      <c r="D14" s="274"/>
      <c r="E14" s="274"/>
      <c r="F14" s="274"/>
      <c r="G14" s="274"/>
      <c r="H14" s="274"/>
      <c r="I14" s="274"/>
      <c r="J14" s="274"/>
      <c r="K14" s="274"/>
      <c r="L14" s="274"/>
      <c r="M14" s="274"/>
      <c r="N14" s="274"/>
      <c r="O14" s="274"/>
      <c r="P14" s="274"/>
      <c r="Q14" s="274"/>
      <c r="R14" s="274"/>
      <c r="S14" s="275"/>
    </row>
    <row r="15" spans="2:22" ht="15.5">
      <c r="B15" s="268" t="s">
        <v>67</v>
      </c>
      <c r="C15" s="276"/>
      <c r="D15" s="276"/>
      <c r="E15" s="277"/>
      <c r="I15" s="278">
        <f>'Drift, utrustning, lokaler'!G37</f>
        <v>0</v>
      </c>
      <c r="J15" s="278">
        <f>'Drift, utrustning, lokaler'!H37</f>
        <v>0</v>
      </c>
      <c r="K15" s="278">
        <f>'Drift, utrustning, lokaler'!I37</f>
        <v>0</v>
      </c>
      <c r="L15" s="278">
        <f>'Drift, utrustning, lokaler'!J37</f>
        <v>0</v>
      </c>
      <c r="M15" s="278">
        <f>'Drift, utrustning, lokaler'!K37</f>
        <v>0</v>
      </c>
      <c r="N15" s="278">
        <f>'Drift, utrustning, lokaler'!L37</f>
        <v>0</v>
      </c>
      <c r="O15" s="278">
        <f>'Drift, utrustning, lokaler'!M37</f>
        <v>0</v>
      </c>
      <c r="P15" s="278">
        <f>'Drift, utrustning, lokaler'!N37</f>
        <v>0</v>
      </c>
      <c r="Q15" s="278">
        <f>'Drift, utrustning, lokaler'!O37</f>
        <v>0</v>
      </c>
      <c r="R15" s="278">
        <f>'Drift, utrustning, lokaler'!P37</f>
        <v>0</v>
      </c>
      <c r="S15" s="279">
        <f>SUM(I15:R15)</f>
        <v>0</v>
      </c>
    </row>
    <row r="16" spans="2:22" ht="15.5">
      <c r="B16" s="268" t="s">
        <v>55</v>
      </c>
      <c r="C16" s="276"/>
      <c r="D16" s="276"/>
      <c r="E16" s="277"/>
      <c r="I16" s="278">
        <f>'Drift, utrustning, lokaler'!G72</f>
        <v>0</v>
      </c>
      <c r="J16" s="278">
        <f>'Drift, utrustning, lokaler'!H72</f>
        <v>0</v>
      </c>
      <c r="K16" s="278">
        <f>'Drift, utrustning, lokaler'!I72</f>
        <v>0</v>
      </c>
      <c r="L16" s="278">
        <f>'Drift, utrustning, lokaler'!J72</f>
        <v>0</v>
      </c>
      <c r="M16" s="278">
        <f>'Drift, utrustning, lokaler'!K72</f>
        <v>0</v>
      </c>
      <c r="N16" s="278">
        <f>'Drift, utrustning, lokaler'!L72</f>
        <v>0</v>
      </c>
      <c r="O16" s="278">
        <f>'Drift, utrustning, lokaler'!M72</f>
        <v>0</v>
      </c>
      <c r="P16" s="278">
        <f>'Drift, utrustning, lokaler'!N72</f>
        <v>0</v>
      </c>
      <c r="Q16" s="278">
        <f>'Drift, utrustning, lokaler'!O72</f>
        <v>0</v>
      </c>
      <c r="R16" s="278">
        <f>'Drift, utrustning, lokaler'!P72</f>
        <v>0</v>
      </c>
      <c r="S16" s="279">
        <f>SUM(I16:R16)</f>
        <v>0</v>
      </c>
    </row>
    <row r="17" spans="2:19" ht="15.5">
      <c r="B17" s="268" t="s">
        <v>56</v>
      </c>
      <c r="C17" s="276"/>
      <c r="D17" s="276"/>
      <c r="E17" s="277"/>
      <c r="I17" s="278">
        <f>'Drift, utrustning, lokaler'!G107</f>
        <v>0</v>
      </c>
      <c r="J17" s="278">
        <f>'Drift, utrustning, lokaler'!H107</f>
        <v>0</v>
      </c>
      <c r="K17" s="278">
        <f>'Drift, utrustning, lokaler'!I107</f>
        <v>0</v>
      </c>
      <c r="L17" s="278">
        <f>'Drift, utrustning, lokaler'!J107</f>
        <v>0</v>
      </c>
      <c r="M17" s="278">
        <f>'Drift, utrustning, lokaler'!K107</f>
        <v>0</v>
      </c>
      <c r="N17" s="278">
        <f>'Drift, utrustning, lokaler'!L107</f>
        <v>0</v>
      </c>
      <c r="O17" s="278">
        <f>'Drift, utrustning, lokaler'!M107</f>
        <v>0</v>
      </c>
      <c r="P17" s="278">
        <f>'Drift, utrustning, lokaler'!N107</f>
        <v>0</v>
      </c>
      <c r="Q17" s="278">
        <f>'Drift, utrustning, lokaler'!O107</f>
        <v>0</v>
      </c>
      <c r="R17" s="278">
        <f>'Drift, utrustning, lokaler'!P107</f>
        <v>0</v>
      </c>
      <c r="S17" s="279">
        <f>SUM(I17:R17)</f>
        <v>0</v>
      </c>
    </row>
    <row r="18" spans="2:19" ht="15.5">
      <c r="B18" s="268" t="s">
        <v>57</v>
      </c>
      <c r="C18" s="276"/>
      <c r="D18" s="276"/>
      <c r="E18" s="277"/>
      <c r="I18" s="278">
        <f>'Drift, utrustning, lokaler'!G142</f>
        <v>0</v>
      </c>
      <c r="J18" s="278">
        <f>'Drift, utrustning, lokaler'!H142</f>
        <v>0</v>
      </c>
      <c r="K18" s="278">
        <f>'Drift, utrustning, lokaler'!I142</f>
        <v>0</v>
      </c>
      <c r="L18" s="278">
        <f>'Drift, utrustning, lokaler'!J142</f>
        <v>0</v>
      </c>
      <c r="M18" s="278">
        <f>'Drift, utrustning, lokaler'!K142</f>
        <v>0</v>
      </c>
      <c r="N18" s="278">
        <f>'Drift, utrustning, lokaler'!L142</f>
        <v>0</v>
      </c>
      <c r="O18" s="278">
        <f>'Drift, utrustning, lokaler'!M142</f>
        <v>0</v>
      </c>
      <c r="P18" s="278">
        <f>'Drift, utrustning, lokaler'!N142</f>
        <v>0</v>
      </c>
      <c r="Q18" s="278">
        <f>'Drift, utrustning, lokaler'!O142</f>
        <v>0</v>
      </c>
      <c r="R18" s="278">
        <f>'Drift, utrustning, lokaler'!P142</f>
        <v>0</v>
      </c>
      <c r="S18" s="279">
        <f>SUM(I18:R18)</f>
        <v>0</v>
      </c>
    </row>
    <row r="19" spans="2:19" ht="15.5">
      <c r="B19" s="268" t="s">
        <v>58</v>
      </c>
      <c r="C19" s="276"/>
      <c r="D19" s="276"/>
      <c r="E19" s="277"/>
      <c r="I19" s="269">
        <f>'Drift, utrustning, lokaler'!G177</f>
        <v>0</v>
      </c>
      <c r="J19" s="269">
        <f>'Drift, utrustning, lokaler'!H177</f>
        <v>0</v>
      </c>
      <c r="K19" s="269">
        <f>'Drift, utrustning, lokaler'!I177</f>
        <v>0</v>
      </c>
      <c r="L19" s="269">
        <f>'Drift, utrustning, lokaler'!J177</f>
        <v>0</v>
      </c>
      <c r="M19" s="269">
        <f>'Drift, utrustning, lokaler'!K177</f>
        <v>0</v>
      </c>
      <c r="N19" s="269">
        <f>'Drift, utrustning, lokaler'!L177</f>
        <v>0</v>
      </c>
      <c r="O19" s="269">
        <f>'Drift, utrustning, lokaler'!M177</f>
        <v>0</v>
      </c>
      <c r="P19" s="269">
        <f>'Drift, utrustning, lokaler'!N177</f>
        <v>0</v>
      </c>
      <c r="Q19" s="269">
        <f>'Drift, utrustning, lokaler'!O177</f>
        <v>0</v>
      </c>
      <c r="R19" s="269">
        <f>'Drift, utrustning, lokaler'!P177</f>
        <v>0</v>
      </c>
      <c r="S19" s="270">
        <f>SUM(I19:R19)</f>
        <v>0</v>
      </c>
    </row>
    <row r="20" spans="2:19" ht="14">
      <c r="B20" s="467" t="s">
        <v>59</v>
      </c>
      <c r="C20" s="468"/>
      <c r="D20" s="468"/>
      <c r="E20" s="468"/>
      <c r="F20" s="468"/>
      <c r="G20" s="468"/>
      <c r="H20" s="468"/>
      <c r="I20" s="271">
        <f>SUM(I15:I19)</f>
        <v>0</v>
      </c>
      <c r="J20" s="271">
        <f t="shared" ref="J20:R20" si="1">SUM(J15:J19)</f>
        <v>0</v>
      </c>
      <c r="K20" s="271">
        <f t="shared" si="1"/>
        <v>0</v>
      </c>
      <c r="L20" s="271">
        <f t="shared" si="1"/>
        <v>0</v>
      </c>
      <c r="M20" s="271">
        <f t="shared" si="1"/>
        <v>0</v>
      </c>
      <c r="N20" s="271">
        <f t="shared" si="1"/>
        <v>0</v>
      </c>
      <c r="O20" s="271">
        <f t="shared" si="1"/>
        <v>0</v>
      </c>
      <c r="P20" s="271">
        <f t="shared" si="1"/>
        <v>0</v>
      </c>
      <c r="Q20" s="271">
        <f t="shared" si="1"/>
        <v>0</v>
      </c>
      <c r="R20" s="271">
        <f t="shared" si="1"/>
        <v>0</v>
      </c>
      <c r="S20" s="272">
        <f>SUM(S15:S19)</f>
        <v>0</v>
      </c>
    </row>
    <row r="21" spans="2:19" ht="15.5">
      <c r="B21" s="7"/>
      <c r="C21" s="280"/>
      <c r="D21" s="280"/>
      <c r="E21" s="277"/>
      <c r="I21" s="278"/>
      <c r="J21" s="278"/>
      <c r="K21" s="278"/>
      <c r="L21" s="278"/>
      <c r="M21" s="278"/>
      <c r="N21" s="278"/>
      <c r="O21" s="278"/>
      <c r="P21" s="278"/>
      <c r="Q21" s="278"/>
      <c r="R21" s="278"/>
      <c r="S21" s="281"/>
    </row>
    <row r="22" spans="2:19" ht="15.5">
      <c r="B22" s="282" t="s">
        <v>137</v>
      </c>
      <c r="C22" s="280"/>
      <c r="D22" s="280"/>
      <c r="E22" s="277"/>
      <c r="I22" s="283">
        <f>I13+I20</f>
        <v>0</v>
      </c>
      <c r="J22" s="283">
        <f>J13+J20</f>
        <v>0</v>
      </c>
      <c r="K22" s="283">
        <f t="shared" ref="K22:R22" si="2">K13+K20</f>
        <v>0</v>
      </c>
      <c r="L22" s="283">
        <f t="shared" si="2"/>
        <v>0</v>
      </c>
      <c r="M22" s="283">
        <f t="shared" si="2"/>
        <v>0</v>
      </c>
      <c r="N22" s="283">
        <f t="shared" si="2"/>
        <v>0</v>
      </c>
      <c r="O22" s="283">
        <f t="shared" si="2"/>
        <v>0</v>
      </c>
      <c r="P22" s="283">
        <f t="shared" si="2"/>
        <v>0</v>
      </c>
      <c r="Q22" s="283">
        <f t="shared" si="2"/>
        <v>0</v>
      </c>
      <c r="R22" s="283">
        <f t="shared" si="2"/>
        <v>0</v>
      </c>
      <c r="S22" s="281">
        <f>SUM(I22:R22)</f>
        <v>0</v>
      </c>
    </row>
    <row r="23" spans="2:19" ht="15.5">
      <c r="B23" s="7"/>
      <c r="C23" s="280"/>
      <c r="D23" s="280"/>
      <c r="E23" s="277"/>
      <c r="I23" s="278"/>
      <c r="J23" s="278"/>
      <c r="K23" s="278"/>
      <c r="L23" s="278"/>
      <c r="M23" s="278"/>
      <c r="N23" s="278"/>
      <c r="O23" s="278"/>
      <c r="P23" s="278"/>
      <c r="Q23" s="278"/>
      <c r="R23" s="278"/>
      <c r="S23" s="281"/>
    </row>
    <row r="24" spans="2:19" ht="15.5">
      <c r="B24" s="7"/>
      <c r="C24" s="280"/>
      <c r="D24" s="280"/>
      <c r="E24" s="277"/>
      <c r="I24" s="278"/>
      <c r="J24" s="278"/>
      <c r="K24" s="278"/>
      <c r="L24" s="278"/>
      <c r="M24" s="278"/>
      <c r="N24" s="278"/>
      <c r="O24" s="278"/>
      <c r="P24" s="278"/>
      <c r="Q24" s="278"/>
      <c r="R24" s="278"/>
      <c r="S24" s="281"/>
    </row>
    <row r="25" spans="2:19" ht="14">
      <c r="B25" s="273" t="s">
        <v>131</v>
      </c>
      <c r="C25" s="274"/>
      <c r="D25" s="274"/>
      <c r="E25" s="274"/>
      <c r="F25" s="274"/>
      <c r="G25" s="274"/>
      <c r="H25" s="274"/>
      <c r="I25" s="274"/>
      <c r="J25" s="274"/>
      <c r="K25" s="274"/>
      <c r="L25" s="274"/>
      <c r="M25" s="274"/>
      <c r="N25" s="274"/>
      <c r="O25" s="274"/>
      <c r="P25" s="274"/>
      <c r="Q25" s="274"/>
      <c r="R25" s="274"/>
      <c r="S25" s="275"/>
    </row>
    <row r="26" spans="2:19" ht="15.5">
      <c r="B26" s="268" t="s">
        <v>238</v>
      </c>
      <c r="C26" s="276"/>
      <c r="D26" s="276"/>
      <c r="E26" s="277"/>
      <c r="I26" s="269">
        <f>'Drift, utrustning, lokaler'!G276</f>
        <v>0</v>
      </c>
      <c r="J26" s="269">
        <f>'Drift, utrustning, lokaler'!H276</f>
        <v>0</v>
      </c>
      <c r="K26" s="269">
        <f>'Drift, utrustning, lokaler'!I276</f>
        <v>0</v>
      </c>
      <c r="L26" s="269">
        <f>'Drift, utrustning, lokaler'!J276</f>
        <v>0</v>
      </c>
      <c r="M26" s="269">
        <f>'Drift, utrustning, lokaler'!K276</f>
        <v>0</v>
      </c>
      <c r="N26" s="269">
        <f>'Drift, utrustning, lokaler'!L276</f>
        <v>0</v>
      </c>
      <c r="O26" s="269">
        <f>'Drift, utrustning, lokaler'!M276</f>
        <v>0</v>
      </c>
      <c r="P26" s="269">
        <f>'Drift, utrustning, lokaler'!N276</f>
        <v>0</v>
      </c>
      <c r="Q26" s="269">
        <f>'Drift, utrustning, lokaler'!O276</f>
        <v>0</v>
      </c>
      <c r="R26" s="269">
        <f>'Drift, utrustning, lokaler'!P276</f>
        <v>0</v>
      </c>
      <c r="S26" s="270">
        <f>SUM(I26:R26)</f>
        <v>0</v>
      </c>
    </row>
    <row r="27" spans="2:19" ht="14">
      <c r="B27" s="467" t="s">
        <v>132</v>
      </c>
      <c r="C27" s="468"/>
      <c r="D27" s="468"/>
      <c r="E27" s="468"/>
      <c r="F27" s="468"/>
      <c r="G27" s="468"/>
      <c r="H27" s="468"/>
      <c r="I27" s="271">
        <f>SUM(I26)</f>
        <v>0</v>
      </c>
      <c r="J27" s="271">
        <f t="shared" ref="J27:R27" si="3">SUM(J26)</f>
        <v>0</v>
      </c>
      <c r="K27" s="271">
        <f t="shared" si="3"/>
        <v>0</v>
      </c>
      <c r="L27" s="271">
        <f t="shared" si="3"/>
        <v>0</v>
      </c>
      <c r="M27" s="271">
        <f t="shared" si="3"/>
        <v>0</v>
      </c>
      <c r="N27" s="271">
        <f t="shared" si="3"/>
        <v>0</v>
      </c>
      <c r="O27" s="271">
        <f t="shared" si="3"/>
        <v>0</v>
      </c>
      <c r="P27" s="271">
        <f t="shared" si="3"/>
        <v>0</v>
      </c>
      <c r="Q27" s="271">
        <f t="shared" si="3"/>
        <v>0</v>
      </c>
      <c r="R27" s="271">
        <f t="shared" si="3"/>
        <v>0</v>
      </c>
      <c r="S27" s="272">
        <f>SUM(S26)</f>
        <v>0</v>
      </c>
    </row>
    <row r="28" spans="2:19" ht="15.5">
      <c r="B28" s="7"/>
      <c r="C28" s="280"/>
      <c r="D28" s="280"/>
      <c r="E28" s="277"/>
      <c r="I28" s="278"/>
      <c r="J28" s="278"/>
      <c r="K28" s="278"/>
      <c r="L28" s="278"/>
      <c r="M28" s="278"/>
      <c r="N28" s="278"/>
      <c r="O28" s="278"/>
      <c r="P28" s="278"/>
      <c r="Q28" s="278"/>
      <c r="R28" s="278"/>
      <c r="S28" s="281"/>
    </row>
    <row r="29" spans="2:19" ht="14">
      <c r="B29" s="273" t="s">
        <v>141</v>
      </c>
      <c r="C29" s="284"/>
      <c r="D29" s="284"/>
      <c r="E29" s="284"/>
      <c r="F29" s="284"/>
      <c r="G29" s="284"/>
      <c r="H29" s="284"/>
      <c r="I29" s="284"/>
      <c r="J29" s="284"/>
      <c r="K29" s="284"/>
      <c r="L29" s="284"/>
      <c r="M29" s="284"/>
      <c r="N29" s="284"/>
      <c r="O29" s="284"/>
      <c r="P29" s="284"/>
      <c r="Q29" s="284"/>
      <c r="R29" s="284"/>
      <c r="S29" s="285"/>
    </row>
    <row r="30" spans="2:19" ht="15.5">
      <c r="B30" s="268" t="s">
        <v>135</v>
      </c>
      <c r="C30" s="276"/>
      <c r="D30" s="276"/>
      <c r="E30" s="277"/>
      <c r="I30" s="269">
        <f>'Drift, utrustning, lokaler'!G212</f>
        <v>0</v>
      </c>
      <c r="J30" s="269">
        <f>'Drift, utrustning, lokaler'!H212</f>
        <v>0</v>
      </c>
      <c r="K30" s="269">
        <f>'Drift, utrustning, lokaler'!I212</f>
        <v>0</v>
      </c>
      <c r="L30" s="269">
        <f>'Drift, utrustning, lokaler'!J212</f>
        <v>0</v>
      </c>
      <c r="M30" s="269">
        <f>'Drift, utrustning, lokaler'!K212</f>
        <v>0</v>
      </c>
      <c r="N30" s="269">
        <f>'Drift, utrustning, lokaler'!L212</f>
        <v>0</v>
      </c>
      <c r="O30" s="269">
        <f>'Drift, utrustning, lokaler'!M212</f>
        <v>0</v>
      </c>
      <c r="P30" s="269">
        <f>'Drift, utrustning, lokaler'!N212</f>
        <v>0</v>
      </c>
      <c r="Q30" s="269">
        <f>'Drift, utrustning, lokaler'!O212</f>
        <v>0</v>
      </c>
      <c r="R30" s="269">
        <f>'Drift, utrustning, lokaler'!P212</f>
        <v>0</v>
      </c>
      <c r="S30" s="270">
        <f>SUM(I30:R30)</f>
        <v>0</v>
      </c>
    </row>
    <row r="31" spans="2:19" ht="14">
      <c r="B31" s="467" t="s">
        <v>134</v>
      </c>
      <c r="C31" s="468"/>
      <c r="D31" s="468"/>
      <c r="E31" s="468"/>
      <c r="F31" s="468"/>
      <c r="G31" s="468"/>
      <c r="H31" s="468"/>
      <c r="I31" s="271">
        <f>SUM(I30)</f>
        <v>0</v>
      </c>
      <c r="J31" s="271">
        <f>SUM(J30)</f>
        <v>0</v>
      </c>
      <c r="K31" s="271">
        <f t="shared" ref="K31:R31" si="4">SUM(K30)</f>
        <v>0</v>
      </c>
      <c r="L31" s="271">
        <f t="shared" si="4"/>
        <v>0</v>
      </c>
      <c r="M31" s="271">
        <f t="shared" si="4"/>
        <v>0</v>
      </c>
      <c r="N31" s="271">
        <f t="shared" si="4"/>
        <v>0</v>
      </c>
      <c r="O31" s="271">
        <f t="shared" si="4"/>
        <v>0</v>
      </c>
      <c r="P31" s="271">
        <f t="shared" si="4"/>
        <v>0</v>
      </c>
      <c r="Q31" s="271">
        <f t="shared" si="4"/>
        <v>0</v>
      </c>
      <c r="R31" s="271">
        <f t="shared" si="4"/>
        <v>0</v>
      </c>
      <c r="S31" s="272">
        <f>SUM(S30)</f>
        <v>0</v>
      </c>
    </row>
    <row r="32" spans="2:19" ht="14">
      <c r="B32" s="286"/>
      <c r="C32" s="274"/>
      <c r="D32" s="274"/>
      <c r="E32" s="274"/>
      <c r="F32" s="274"/>
      <c r="G32" s="274"/>
      <c r="H32" s="274"/>
      <c r="I32" s="278"/>
      <c r="J32" s="278"/>
      <c r="K32" s="278"/>
      <c r="L32" s="278"/>
      <c r="M32" s="278"/>
      <c r="N32" s="278"/>
      <c r="O32" s="278"/>
      <c r="P32" s="278"/>
      <c r="Q32" s="278"/>
      <c r="R32" s="278"/>
      <c r="S32" s="279"/>
    </row>
    <row r="33" spans="2:20" ht="26.25" customHeight="1">
      <c r="B33" s="469" t="s">
        <v>4</v>
      </c>
      <c r="C33" s="470"/>
      <c r="D33" s="470"/>
      <c r="E33" s="470"/>
      <c r="F33" s="470"/>
      <c r="G33" s="470"/>
      <c r="H33" s="470"/>
      <c r="I33" s="287">
        <f>I22+I27+I31</f>
        <v>0</v>
      </c>
      <c r="J33" s="287">
        <f>J22+J27+J31</f>
        <v>0</v>
      </c>
      <c r="K33" s="287">
        <f t="shared" ref="K33:R33" si="5">K22+K27+K31</f>
        <v>0</v>
      </c>
      <c r="L33" s="287">
        <f t="shared" si="5"/>
        <v>0</v>
      </c>
      <c r="M33" s="287">
        <f t="shared" si="5"/>
        <v>0</v>
      </c>
      <c r="N33" s="287">
        <f t="shared" si="5"/>
        <v>0</v>
      </c>
      <c r="O33" s="287">
        <f>O22+O27+O31</f>
        <v>0</v>
      </c>
      <c r="P33" s="287">
        <f t="shared" si="5"/>
        <v>0</v>
      </c>
      <c r="Q33" s="287">
        <f t="shared" si="5"/>
        <v>0</v>
      </c>
      <c r="R33" s="287">
        <f t="shared" si="5"/>
        <v>0</v>
      </c>
      <c r="S33" s="288">
        <f>SUM(I33:R33)</f>
        <v>0</v>
      </c>
    </row>
    <row r="34" spans="2:20">
      <c r="B34" s="289"/>
      <c r="S34" s="290"/>
    </row>
    <row r="35" spans="2:20" s="259" customFormat="1" ht="31" customHeight="1" thickBot="1">
      <c r="B35" s="291" t="s">
        <v>166</v>
      </c>
      <c r="C35" s="292"/>
      <c r="D35" s="292"/>
      <c r="F35" s="292"/>
      <c r="G35" s="292"/>
      <c r="H35" s="292"/>
      <c r="K35" s="426" t="s">
        <v>207</v>
      </c>
      <c r="L35" s="264"/>
      <c r="M35" s="264"/>
      <c r="N35" s="264"/>
      <c r="O35" s="264"/>
      <c r="P35" s="264"/>
      <c r="Q35" s="264"/>
      <c r="S35" s="293"/>
      <c r="T35" s="264"/>
    </row>
    <row r="36" spans="2:20" ht="16" thickBot="1">
      <c r="B36" s="268" t="s">
        <v>60</v>
      </c>
      <c r="C36" s="276"/>
      <c r="D36" s="276"/>
      <c r="E36" s="277"/>
      <c r="F36" s="294"/>
      <c r="G36" s="276"/>
      <c r="H36" s="295"/>
      <c r="I36" s="278">
        <f>$H$36*I22</f>
        <v>0</v>
      </c>
      <c r="J36" s="278">
        <f>$H$36*J22</f>
        <v>0</v>
      </c>
      <c r="K36" s="278">
        <f t="shared" ref="K36:R36" si="6">$H$36*K22</f>
        <v>0</v>
      </c>
      <c r="L36" s="278">
        <f t="shared" si="6"/>
        <v>0</v>
      </c>
      <c r="M36" s="278">
        <f t="shared" si="6"/>
        <v>0</v>
      </c>
      <c r="N36" s="278">
        <f t="shared" si="6"/>
        <v>0</v>
      </c>
      <c r="O36" s="278">
        <f t="shared" si="6"/>
        <v>0</v>
      </c>
      <c r="P36" s="278">
        <f t="shared" si="6"/>
        <v>0</v>
      </c>
      <c r="Q36" s="278">
        <f t="shared" si="6"/>
        <v>0</v>
      </c>
      <c r="R36" s="278">
        <f t="shared" si="6"/>
        <v>0</v>
      </c>
      <c r="S36" s="279">
        <f>SUM(I36:R36)</f>
        <v>0</v>
      </c>
    </row>
    <row r="37" spans="2:20" ht="16" thickBot="1">
      <c r="B37" s="268" t="s">
        <v>210</v>
      </c>
      <c r="C37" s="276"/>
      <c r="D37" s="276"/>
      <c r="E37" s="277"/>
      <c r="F37" s="294"/>
      <c r="G37" s="276"/>
      <c r="H37" s="295"/>
      <c r="I37" s="278">
        <f>$H$37*I22</f>
        <v>0</v>
      </c>
      <c r="J37" s="278">
        <f t="shared" ref="J37:R37" si="7">$H$37*J22</f>
        <v>0</v>
      </c>
      <c r="K37" s="278">
        <f t="shared" si="7"/>
        <v>0</v>
      </c>
      <c r="L37" s="278">
        <f t="shared" si="7"/>
        <v>0</v>
      </c>
      <c r="M37" s="278">
        <f t="shared" si="7"/>
        <v>0</v>
      </c>
      <c r="N37" s="278">
        <f t="shared" si="7"/>
        <v>0</v>
      </c>
      <c r="O37" s="278">
        <f t="shared" si="7"/>
        <v>0</v>
      </c>
      <c r="P37" s="278">
        <f>$H$37*P22</f>
        <v>0</v>
      </c>
      <c r="Q37" s="278">
        <f t="shared" si="7"/>
        <v>0</v>
      </c>
      <c r="R37" s="278">
        <f t="shared" si="7"/>
        <v>0</v>
      </c>
      <c r="S37" s="279">
        <f>SUM(I37:R37)</f>
        <v>0</v>
      </c>
    </row>
    <row r="38" spans="2:20" ht="15.5">
      <c r="B38" s="268" t="s">
        <v>191</v>
      </c>
      <c r="C38" s="276"/>
      <c r="D38" s="276"/>
      <c r="E38" s="277"/>
      <c r="F38" s="294"/>
      <c r="G38" s="294"/>
      <c r="H38" s="296"/>
      <c r="I38" s="278">
        <f>$H$38*I22</f>
        <v>0</v>
      </c>
      <c r="J38" s="278">
        <f t="shared" ref="J38:Q38" si="8">$H$38*J22</f>
        <v>0</v>
      </c>
      <c r="K38" s="278">
        <f t="shared" si="8"/>
        <v>0</v>
      </c>
      <c r="L38" s="278">
        <f t="shared" si="8"/>
        <v>0</v>
      </c>
      <c r="M38" s="278">
        <f t="shared" si="8"/>
        <v>0</v>
      </c>
      <c r="N38" s="278">
        <f t="shared" si="8"/>
        <v>0</v>
      </c>
      <c r="O38" s="278">
        <f t="shared" si="8"/>
        <v>0</v>
      </c>
      <c r="P38" s="278">
        <f t="shared" si="8"/>
        <v>0</v>
      </c>
      <c r="Q38" s="278">
        <f t="shared" si="8"/>
        <v>0</v>
      </c>
      <c r="R38" s="278">
        <f>$H$38*R22</f>
        <v>0</v>
      </c>
      <c r="S38" s="281">
        <f>SUM(I38:R38)</f>
        <v>0</v>
      </c>
    </row>
    <row r="39" spans="2:20" ht="26.25" customHeight="1">
      <c r="B39" s="297" t="s">
        <v>61</v>
      </c>
      <c r="C39" s="298"/>
      <c r="D39" s="298"/>
      <c r="E39" s="298"/>
      <c r="F39" s="298"/>
      <c r="G39" s="298"/>
      <c r="H39" s="299">
        <f>SUM(H36:H38)</f>
        <v>0</v>
      </c>
      <c r="I39" s="287">
        <f>SUM(I36:I38)</f>
        <v>0</v>
      </c>
      <c r="J39" s="287">
        <f t="shared" ref="J39:Q39" si="9">SUM(J36:J38)</f>
        <v>0</v>
      </c>
      <c r="K39" s="287">
        <f t="shared" si="9"/>
        <v>0</v>
      </c>
      <c r="L39" s="287">
        <f t="shared" si="9"/>
        <v>0</v>
      </c>
      <c r="M39" s="287">
        <f t="shared" si="9"/>
        <v>0</v>
      </c>
      <c r="N39" s="287">
        <f t="shared" si="9"/>
        <v>0</v>
      </c>
      <c r="O39" s="287">
        <f t="shared" si="9"/>
        <v>0</v>
      </c>
      <c r="P39" s="287">
        <f t="shared" si="9"/>
        <v>0</v>
      </c>
      <c r="Q39" s="287">
        <f t="shared" si="9"/>
        <v>0</v>
      </c>
      <c r="R39" s="287">
        <f>SUM(R36:R38)</f>
        <v>0</v>
      </c>
      <c r="S39" s="288">
        <f>SUM(S36:S38)</f>
        <v>0</v>
      </c>
    </row>
    <row r="40" spans="2:20" ht="26.25" customHeight="1">
      <c r="B40" s="282"/>
      <c r="C40" s="300"/>
      <c r="D40" s="300"/>
      <c r="E40" s="300"/>
      <c r="F40" s="300"/>
      <c r="G40" s="300"/>
      <c r="H40" s="300"/>
      <c r="I40" s="300"/>
      <c r="J40" s="301"/>
      <c r="K40" s="301"/>
      <c r="L40" s="301"/>
      <c r="M40" s="301"/>
      <c r="N40" s="301"/>
      <c r="O40" s="301"/>
      <c r="P40" s="301"/>
      <c r="Q40" s="301"/>
      <c r="R40" s="301"/>
      <c r="S40" s="281"/>
    </row>
    <row r="41" spans="2:20" ht="16" thickBot="1">
      <c r="B41" s="282" t="s">
        <v>161</v>
      </c>
      <c r="C41" s="302"/>
      <c r="D41" s="302"/>
      <c r="E41" s="302"/>
      <c r="F41" s="302"/>
      <c r="G41" s="302"/>
      <c r="H41" s="302"/>
      <c r="I41" s="300"/>
      <c r="J41" s="300"/>
      <c r="K41" s="426" t="s">
        <v>207</v>
      </c>
      <c r="L41" s="300"/>
      <c r="M41" s="300"/>
      <c r="N41" s="300"/>
      <c r="O41" s="300"/>
      <c r="P41" s="300"/>
      <c r="Q41" s="300"/>
      <c r="R41" s="300"/>
      <c r="S41" s="275"/>
    </row>
    <row r="42" spans="2:20" ht="15.5">
      <c r="B42" s="268" t="s">
        <v>133</v>
      </c>
      <c r="C42" s="300"/>
      <c r="D42" s="300"/>
      <c r="E42" s="300"/>
      <c r="F42" s="294"/>
      <c r="G42" s="300"/>
      <c r="H42" s="296"/>
      <c r="I42" s="278">
        <f>$H$42*I22</f>
        <v>0</v>
      </c>
      <c r="J42" s="278">
        <f>$H$42*J22</f>
        <v>0</v>
      </c>
      <c r="K42" s="278">
        <f t="shared" ref="K42:R42" si="10">$H$42*K22</f>
        <v>0</v>
      </c>
      <c r="L42" s="278">
        <f t="shared" si="10"/>
        <v>0</v>
      </c>
      <c r="M42" s="278">
        <f t="shared" si="10"/>
        <v>0</v>
      </c>
      <c r="N42" s="278">
        <f t="shared" si="10"/>
        <v>0</v>
      </c>
      <c r="O42" s="278">
        <f t="shared" si="10"/>
        <v>0</v>
      </c>
      <c r="P42" s="278">
        <f t="shared" si="10"/>
        <v>0</v>
      </c>
      <c r="Q42" s="278">
        <f t="shared" si="10"/>
        <v>0</v>
      </c>
      <c r="R42" s="278">
        <f t="shared" si="10"/>
        <v>0</v>
      </c>
      <c r="S42" s="279">
        <f>SUM(I42:R42)</f>
        <v>0</v>
      </c>
    </row>
    <row r="43" spans="2:20" ht="26.25" customHeight="1">
      <c r="B43" s="469" t="s">
        <v>66</v>
      </c>
      <c r="C43" s="471"/>
      <c r="D43" s="471"/>
      <c r="E43" s="471"/>
      <c r="F43" s="471"/>
      <c r="G43" s="471"/>
      <c r="H43" s="471"/>
      <c r="I43" s="287">
        <f t="shared" ref="I43:R43" si="11">SUM(I42)</f>
        <v>0</v>
      </c>
      <c r="J43" s="287">
        <f t="shared" si="11"/>
        <v>0</v>
      </c>
      <c r="K43" s="287">
        <f t="shared" si="11"/>
        <v>0</v>
      </c>
      <c r="L43" s="287">
        <f t="shared" si="11"/>
        <v>0</v>
      </c>
      <c r="M43" s="287">
        <f t="shared" si="11"/>
        <v>0</v>
      </c>
      <c r="N43" s="287">
        <f t="shared" si="11"/>
        <v>0</v>
      </c>
      <c r="O43" s="287">
        <f t="shared" si="11"/>
        <v>0</v>
      </c>
      <c r="P43" s="287">
        <f t="shared" si="11"/>
        <v>0</v>
      </c>
      <c r="Q43" s="287">
        <f t="shared" si="11"/>
        <v>0</v>
      </c>
      <c r="R43" s="287">
        <f t="shared" si="11"/>
        <v>0</v>
      </c>
      <c r="S43" s="288">
        <f>SUM(S42)</f>
        <v>0</v>
      </c>
    </row>
    <row r="44" spans="2:20" ht="15.5">
      <c r="B44" s="303"/>
      <c r="C44" s="304"/>
      <c r="D44" s="304"/>
      <c r="E44" s="304"/>
      <c r="F44" s="304"/>
      <c r="G44" s="304"/>
      <c r="H44" s="304"/>
      <c r="R44" s="99"/>
      <c r="S44" s="290"/>
    </row>
    <row r="45" spans="2:20" ht="30" customHeight="1" thickBot="1">
      <c r="B45" s="447" t="s">
        <v>168</v>
      </c>
      <c r="C45" s="449"/>
      <c r="D45" s="449"/>
      <c r="E45" s="449"/>
      <c r="F45" s="449"/>
      <c r="G45" s="449"/>
      <c r="H45" s="449"/>
      <c r="I45" s="305">
        <f>I33+I43+I39</f>
        <v>0</v>
      </c>
      <c r="J45" s="305">
        <f t="shared" ref="J45:R45" si="12">J33+J43+J39</f>
        <v>0</v>
      </c>
      <c r="K45" s="305">
        <f t="shared" si="12"/>
        <v>0</v>
      </c>
      <c r="L45" s="305">
        <f t="shared" si="12"/>
        <v>0</v>
      </c>
      <c r="M45" s="305">
        <f t="shared" si="12"/>
        <v>0</v>
      </c>
      <c r="N45" s="305">
        <f t="shared" si="12"/>
        <v>0</v>
      </c>
      <c r="O45" s="305">
        <f t="shared" si="12"/>
        <v>0</v>
      </c>
      <c r="P45" s="305">
        <f t="shared" si="12"/>
        <v>0</v>
      </c>
      <c r="Q45" s="305">
        <f t="shared" si="12"/>
        <v>0</v>
      </c>
      <c r="R45" s="306">
        <f t="shared" si="12"/>
        <v>0</v>
      </c>
      <c r="S45" s="307">
        <f>SUM(I45:R45)</f>
        <v>0</v>
      </c>
    </row>
    <row r="46" spans="2:20" ht="41.25" customHeight="1">
      <c r="B46" s="308"/>
      <c r="C46" s="309"/>
      <c r="D46" s="309"/>
      <c r="E46" s="309"/>
      <c r="F46" s="309"/>
      <c r="G46" s="309"/>
      <c r="H46" s="309"/>
      <c r="I46" s="310"/>
      <c r="J46" s="310"/>
      <c r="K46" s="310"/>
      <c r="L46" s="310"/>
      <c r="M46" s="310"/>
      <c r="N46" s="310"/>
      <c r="O46" s="310"/>
      <c r="P46" s="310"/>
      <c r="Q46" s="310"/>
      <c r="R46" s="310"/>
      <c r="S46" s="310"/>
    </row>
    <row r="47" spans="2:20" ht="41.25" customHeight="1" thickBot="1">
      <c r="B47" s="308"/>
      <c r="C47" s="309"/>
      <c r="D47" s="309"/>
      <c r="E47" s="309"/>
      <c r="F47" s="309"/>
      <c r="G47" s="309"/>
      <c r="H47" s="309"/>
      <c r="I47" s="310"/>
      <c r="J47" s="310"/>
      <c r="K47" s="310"/>
      <c r="L47" s="310"/>
      <c r="M47" s="310"/>
      <c r="N47" s="310"/>
      <c r="O47" s="310"/>
      <c r="P47" s="310"/>
      <c r="Q47" s="310"/>
      <c r="R47" s="310"/>
      <c r="S47" s="311"/>
    </row>
    <row r="48" spans="2:20" ht="30" customHeight="1">
      <c r="B48" s="253" t="s">
        <v>62</v>
      </c>
      <c r="C48" s="254"/>
      <c r="D48" s="254"/>
      <c r="E48" s="254"/>
      <c r="F48" s="254"/>
      <c r="G48" s="254"/>
      <c r="H48" s="254"/>
      <c r="I48" s="312">
        <f>Sammanställning!I9</f>
        <v>2025</v>
      </c>
      <c r="J48" s="312">
        <f>Sammanställning!J9</f>
        <v>2026</v>
      </c>
      <c r="K48" s="312">
        <f>Sammanställning!K9</f>
        <v>2027</v>
      </c>
      <c r="L48" s="312">
        <f>Sammanställning!L9</f>
        <v>2028</v>
      </c>
      <c r="M48" s="312">
        <f>Sammanställning!M9</f>
        <v>2029</v>
      </c>
      <c r="N48" s="312">
        <f>Sammanställning!N9</f>
        <v>2030</v>
      </c>
      <c r="O48" s="312">
        <f>Sammanställning!O9</f>
        <v>2031</v>
      </c>
      <c r="P48" s="312">
        <f>Sammanställning!P9</f>
        <v>2032</v>
      </c>
      <c r="Q48" s="312">
        <f>Sammanställning!Q9</f>
        <v>2033</v>
      </c>
      <c r="R48" s="313">
        <f>Sammanställning!R9</f>
        <v>2034</v>
      </c>
      <c r="S48" s="314"/>
      <c r="T48" s="267"/>
    </row>
    <row r="49" spans="2:20" ht="15.5">
      <c r="B49" s="315"/>
      <c r="C49" s="316"/>
      <c r="D49" s="316"/>
      <c r="E49" s="316"/>
      <c r="F49" s="316"/>
      <c r="G49" s="316"/>
      <c r="H49" s="316"/>
      <c r="I49" s="316"/>
      <c r="J49" s="316"/>
      <c r="K49" s="316"/>
      <c r="L49" s="316"/>
      <c r="M49" s="316"/>
      <c r="N49" s="316"/>
      <c r="O49" s="316"/>
      <c r="P49" s="316"/>
      <c r="Q49" s="316"/>
      <c r="R49" s="317"/>
      <c r="S49" s="318"/>
      <c r="T49" s="228"/>
    </row>
    <row r="50" spans="2:20" ht="15.5">
      <c r="B50" s="30" t="s">
        <v>142</v>
      </c>
      <c r="C50" s="319"/>
      <c r="D50" s="320"/>
      <c r="E50" s="320"/>
      <c r="F50" s="320"/>
      <c r="G50" s="320"/>
      <c r="H50" s="320"/>
      <c r="I50" s="321"/>
      <c r="J50" s="321"/>
      <c r="K50" s="321"/>
      <c r="L50" s="321"/>
      <c r="M50" s="321"/>
      <c r="N50" s="321"/>
      <c r="O50" s="321"/>
      <c r="P50" s="321"/>
      <c r="Q50" s="321"/>
      <c r="R50" s="321"/>
      <c r="S50" s="279">
        <f>SUM(I50:R50)</f>
        <v>0</v>
      </c>
      <c r="T50" s="228"/>
    </row>
    <row r="51" spans="2:20" ht="15.5">
      <c r="B51" s="30" t="s">
        <v>143</v>
      </c>
      <c r="C51" s="319"/>
      <c r="D51" s="320"/>
      <c r="E51" s="320"/>
      <c r="F51" s="320"/>
      <c r="G51" s="320"/>
      <c r="H51" s="320"/>
      <c r="I51" s="321"/>
      <c r="J51" s="321"/>
      <c r="K51" s="321"/>
      <c r="L51" s="321"/>
      <c r="M51" s="321"/>
      <c r="N51" s="321"/>
      <c r="O51" s="321"/>
      <c r="P51" s="321"/>
      <c r="Q51" s="321"/>
      <c r="R51" s="321"/>
      <c r="S51" s="279">
        <f>SUM(I51:R51)</f>
        <v>0</v>
      </c>
      <c r="T51" s="19"/>
    </row>
    <row r="52" spans="2:20" ht="15.5">
      <c r="B52" s="30" t="s">
        <v>144</v>
      </c>
      <c r="C52" s="319"/>
      <c r="D52" s="320"/>
      <c r="E52" s="320"/>
      <c r="F52" s="320"/>
      <c r="G52" s="320"/>
      <c r="H52" s="320"/>
      <c r="I52" s="321"/>
      <c r="J52" s="321"/>
      <c r="K52" s="321"/>
      <c r="L52" s="321"/>
      <c r="M52" s="321"/>
      <c r="N52" s="321"/>
      <c r="O52" s="321"/>
      <c r="P52" s="321"/>
      <c r="Q52" s="321"/>
      <c r="R52" s="321"/>
      <c r="S52" s="279">
        <f>SUM(I52:R52)</f>
        <v>0</v>
      </c>
      <c r="T52" s="228"/>
    </row>
    <row r="53" spans="2:20" ht="15.5">
      <c r="B53" s="30" t="s">
        <v>145</v>
      </c>
      <c r="C53" s="319"/>
      <c r="D53" s="320"/>
      <c r="E53" s="320"/>
      <c r="F53" s="320"/>
      <c r="G53" s="320"/>
      <c r="H53" s="320"/>
      <c r="I53" s="321"/>
      <c r="J53" s="321"/>
      <c r="K53" s="321"/>
      <c r="L53" s="321"/>
      <c r="M53" s="321"/>
      <c r="N53" s="321"/>
      <c r="O53" s="321"/>
      <c r="P53" s="321"/>
      <c r="Q53" s="321"/>
      <c r="R53" s="321"/>
      <c r="S53" s="279">
        <f>SUM(I53:R53)</f>
        <v>0</v>
      </c>
      <c r="T53" s="19"/>
    </row>
    <row r="54" spans="2:20" ht="15.5">
      <c r="B54" s="7"/>
      <c r="C54" s="320"/>
      <c r="D54" s="320"/>
      <c r="E54" s="320"/>
      <c r="F54" s="320"/>
      <c r="G54" s="320"/>
      <c r="H54" s="320"/>
      <c r="I54" s="278"/>
      <c r="J54" s="278"/>
      <c r="K54" s="278"/>
      <c r="L54" s="278"/>
      <c r="M54" s="278"/>
      <c r="N54" s="278"/>
      <c r="O54" s="278"/>
      <c r="P54" s="278"/>
      <c r="Q54" s="278"/>
      <c r="R54" s="278"/>
      <c r="S54" s="279"/>
    </row>
    <row r="55" spans="2:20" ht="15.5">
      <c r="B55" s="282" t="s">
        <v>63</v>
      </c>
      <c r="C55" s="278"/>
      <c r="D55" s="278"/>
      <c r="E55" s="278"/>
      <c r="F55" s="278"/>
      <c r="G55" s="278"/>
      <c r="H55" s="278"/>
      <c r="S55" s="322"/>
    </row>
    <row r="56" spans="2:20" ht="15.5">
      <c r="B56" s="463" t="s">
        <v>39</v>
      </c>
      <c r="C56" s="464"/>
      <c r="D56" s="464"/>
      <c r="E56" s="464"/>
      <c r="F56" s="464"/>
      <c r="G56" s="464"/>
      <c r="H56" s="323"/>
      <c r="I56" s="321"/>
      <c r="J56" s="321"/>
      <c r="K56" s="321"/>
      <c r="L56" s="321"/>
      <c r="M56" s="321"/>
      <c r="N56" s="321"/>
      <c r="O56" s="321"/>
      <c r="P56" s="321"/>
      <c r="Q56" s="321"/>
      <c r="R56" s="321"/>
      <c r="S56" s="279">
        <f>SUM(I56:R56)</f>
        <v>0</v>
      </c>
    </row>
    <row r="57" spans="2:20" ht="15.5">
      <c r="B57" s="303"/>
      <c r="C57" s="304"/>
      <c r="D57" s="304"/>
      <c r="E57" s="304"/>
      <c r="F57" s="304"/>
      <c r="G57" s="304"/>
      <c r="H57" s="304"/>
      <c r="I57" s="99"/>
      <c r="J57" s="99"/>
      <c r="K57" s="99"/>
      <c r="L57" s="99"/>
      <c r="M57" s="99"/>
      <c r="N57" s="99"/>
      <c r="O57" s="99"/>
      <c r="P57" s="99"/>
      <c r="Q57" s="99"/>
      <c r="R57" s="99"/>
      <c r="S57" s="324"/>
    </row>
    <row r="58" spans="2:20" ht="30" customHeight="1" thickBot="1">
      <c r="B58" s="447" t="s">
        <v>64</v>
      </c>
      <c r="C58" s="448"/>
      <c r="D58" s="448"/>
      <c r="E58" s="448"/>
      <c r="F58" s="448"/>
      <c r="G58" s="448"/>
      <c r="H58" s="325"/>
      <c r="I58" s="326">
        <f t="shared" ref="I58:S58" si="13">SUM(I50:I56)</f>
        <v>0</v>
      </c>
      <c r="J58" s="326">
        <f t="shared" si="13"/>
        <v>0</v>
      </c>
      <c r="K58" s="326">
        <f t="shared" si="13"/>
        <v>0</v>
      </c>
      <c r="L58" s="326">
        <f t="shared" si="13"/>
        <v>0</v>
      </c>
      <c r="M58" s="326">
        <f t="shared" si="13"/>
        <v>0</v>
      </c>
      <c r="N58" s="326">
        <f t="shared" si="13"/>
        <v>0</v>
      </c>
      <c r="O58" s="326">
        <f t="shared" si="13"/>
        <v>0</v>
      </c>
      <c r="P58" s="326">
        <f t="shared" si="13"/>
        <v>0</v>
      </c>
      <c r="Q58" s="326">
        <f t="shared" si="13"/>
        <v>0</v>
      </c>
      <c r="R58" s="326">
        <f t="shared" si="13"/>
        <v>0</v>
      </c>
      <c r="S58" s="327">
        <f t="shared" si="13"/>
        <v>0</v>
      </c>
    </row>
    <row r="59" spans="2:20" ht="28.5" customHeight="1">
      <c r="B59" s="44"/>
      <c r="C59" s="44"/>
      <c r="D59" s="44"/>
      <c r="E59" s="44"/>
      <c r="F59" s="44"/>
      <c r="G59" s="44"/>
      <c r="H59" s="44"/>
      <c r="I59" s="44"/>
      <c r="J59" s="44"/>
      <c r="K59" s="44"/>
      <c r="L59" s="44"/>
      <c r="M59" s="44"/>
      <c r="N59" s="44"/>
      <c r="O59" s="44"/>
      <c r="P59" s="44"/>
      <c r="Q59" s="44"/>
      <c r="R59" s="44"/>
      <c r="S59" s="44"/>
    </row>
    <row r="60" spans="2:20" ht="13" thickBot="1">
      <c r="B60" s="44"/>
      <c r="C60" s="44"/>
      <c r="D60" s="44"/>
      <c r="E60" s="44"/>
      <c r="F60" s="44"/>
      <c r="G60" s="44"/>
      <c r="H60" s="44"/>
      <c r="I60" s="44"/>
      <c r="J60" s="44"/>
      <c r="K60" s="44"/>
      <c r="L60" s="44"/>
      <c r="M60" s="44"/>
      <c r="N60" s="44"/>
      <c r="O60" s="44"/>
      <c r="P60" s="44"/>
      <c r="Q60" s="44"/>
      <c r="R60" s="44"/>
      <c r="S60" s="44"/>
    </row>
    <row r="61" spans="2:20" ht="30" customHeight="1">
      <c r="B61" s="328" t="s">
        <v>165</v>
      </c>
      <c r="C61" s="329"/>
      <c r="D61" s="329"/>
      <c r="E61" s="329"/>
      <c r="F61" s="330"/>
      <c r="G61" s="330"/>
      <c r="H61" s="330"/>
      <c r="I61" s="331">
        <f>Sammanställning!I45</f>
        <v>0</v>
      </c>
      <c r="J61" s="331">
        <f>Sammanställning!J45</f>
        <v>0</v>
      </c>
      <c r="K61" s="331">
        <f>Sammanställning!K45</f>
        <v>0</v>
      </c>
      <c r="L61" s="331">
        <f>Sammanställning!L45</f>
        <v>0</v>
      </c>
      <c r="M61" s="331">
        <f>Sammanställning!M45</f>
        <v>0</v>
      </c>
      <c r="N61" s="331">
        <f>Sammanställning!N45</f>
        <v>0</v>
      </c>
      <c r="O61" s="331">
        <f>Sammanställning!O45</f>
        <v>0</v>
      </c>
      <c r="P61" s="331">
        <f>Sammanställning!P45</f>
        <v>0</v>
      </c>
      <c r="Q61" s="331">
        <f>Sammanställning!Q45</f>
        <v>0</v>
      </c>
      <c r="R61" s="331">
        <f>Sammanställning!R45</f>
        <v>0</v>
      </c>
      <c r="S61" s="332">
        <f>Sammanställning!S45</f>
        <v>0</v>
      </c>
    </row>
    <row r="62" spans="2:20" ht="15.5">
      <c r="B62" s="77"/>
      <c r="I62" s="83"/>
      <c r="J62" s="83"/>
      <c r="K62" s="83"/>
      <c r="L62" s="83"/>
      <c r="M62" s="83"/>
      <c r="N62" s="83"/>
      <c r="O62" s="83"/>
      <c r="P62" s="83"/>
      <c r="Q62" s="83"/>
      <c r="R62" s="83"/>
      <c r="S62" s="333"/>
    </row>
    <row r="63" spans="2:20" ht="16" thickBot="1">
      <c r="B63" s="334" t="s">
        <v>167</v>
      </c>
      <c r="C63" s="90"/>
      <c r="D63" s="90"/>
      <c r="E63" s="90"/>
      <c r="F63" s="90"/>
      <c r="G63" s="90"/>
      <c r="H63" s="90"/>
      <c r="I63" s="335">
        <f t="shared" ref="I63:S63" si="14">I58-I61</f>
        <v>0</v>
      </c>
      <c r="J63" s="335">
        <f t="shared" si="14"/>
        <v>0</v>
      </c>
      <c r="K63" s="335">
        <f t="shared" si="14"/>
        <v>0</v>
      </c>
      <c r="L63" s="335">
        <f t="shared" si="14"/>
        <v>0</v>
      </c>
      <c r="M63" s="335">
        <f t="shared" si="14"/>
        <v>0</v>
      </c>
      <c r="N63" s="335">
        <f t="shared" si="14"/>
        <v>0</v>
      </c>
      <c r="O63" s="335">
        <f t="shared" si="14"/>
        <v>0</v>
      </c>
      <c r="P63" s="335">
        <f t="shared" si="14"/>
        <v>0</v>
      </c>
      <c r="Q63" s="335">
        <f t="shared" si="14"/>
        <v>0</v>
      </c>
      <c r="R63" s="335">
        <f t="shared" si="14"/>
        <v>0</v>
      </c>
      <c r="S63" s="336">
        <f t="shared" si="14"/>
        <v>0</v>
      </c>
    </row>
    <row r="64" spans="2:20" ht="45" customHeight="1">
      <c r="B64" s="337"/>
      <c r="C64" s="44"/>
      <c r="D64" s="44"/>
      <c r="E64" s="44"/>
      <c r="F64" s="44"/>
      <c r="G64" s="44"/>
      <c r="H64" s="44"/>
      <c r="I64" s="338"/>
      <c r="J64" s="338"/>
      <c r="K64" s="338"/>
      <c r="L64" s="338"/>
      <c r="M64" s="338"/>
      <c r="N64" s="338"/>
      <c r="O64" s="338"/>
      <c r="P64" s="338"/>
      <c r="Q64" s="338"/>
      <c r="R64" s="338"/>
      <c r="S64" s="338"/>
    </row>
    <row r="65" spans="2:19" ht="15.5">
      <c r="B65" s="337"/>
      <c r="C65" s="44"/>
      <c r="D65" s="44"/>
      <c r="E65" s="44"/>
      <c r="F65" s="44"/>
      <c r="G65" s="44"/>
      <c r="H65" s="44"/>
      <c r="I65" s="338"/>
      <c r="J65" s="338"/>
      <c r="K65" s="338"/>
      <c r="L65" s="338"/>
      <c r="M65" s="338"/>
      <c r="N65" s="338"/>
      <c r="O65" s="338"/>
      <c r="P65" s="338"/>
      <c r="Q65" s="338"/>
      <c r="R65" s="338"/>
      <c r="S65" s="338"/>
    </row>
    <row r="66" spans="2:19" ht="16" thickBot="1">
      <c r="B66" s="458" t="s">
        <v>65</v>
      </c>
      <c r="C66" s="458"/>
      <c r="D66" s="339"/>
      <c r="E66" s="339"/>
      <c r="F66" s="339"/>
      <c r="G66" s="340"/>
      <c r="H66" s="340"/>
      <c r="I66" s="339"/>
      <c r="J66" s="341"/>
      <c r="K66" s="341"/>
      <c r="L66" s="341"/>
      <c r="M66" s="341"/>
      <c r="N66" s="341"/>
      <c r="O66" s="341"/>
      <c r="P66" s="341"/>
      <c r="Q66" s="341"/>
      <c r="R66" s="341"/>
      <c r="S66" s="342"/>
    </row>
    <row r="67" spans="2:19" ht="13.5" thickTop="1">
      <c r="B67" s="461" t="s">
        <v>149</v>
      </c>
      <c r="C67" s="462"/>
      <c r="D67" s="462"/>
      <c r="E67" s="462"/>
      <c r="F67" s="462"/>
      <c r="G67" s="462"/>
      <c r="I67" s="231" t="s">
        <v>23</v>
      </c>
      <c r="J67" s="343"/>
      <c r="K67" s="343"/>
      <c r="L67" s="344"/>
      <c r="M67" s="228" t="s">
        <v>22</v>
      </c>
      <c r="N67" s="345"/>
      <c r="O67" s="345"/>
      <c r="P67" s="345"/>
      <c r="Q67" s="345"/>
      <c r="R67" s="345"/>
      <c r="S67" s="346"/>
    </row>
    <row r="68" spans="2:19" ht="23.25" customHeight="1" thickBot="1">
      <c r="B68" s="459"/>
      <c r="C68" s="460"/>
      <c r="D68" s="460"/>
      <c r="E68" s="460"/>
      <c r="F68" s="460"/>
      <c r="G68" s="460"/>
      <c r="H68" s="250"/>
      <c r="I68" s="453"/>
      <c r="J68" s="451"/>
      <c r="K68" s="451"/>
      <c r="L68" s="454"/>
      <c r="M68" s="450"/>
      <c r="N68" s="451"/>
      <c r="O68" s="451"/>
      <c r="P68" s="451"/>
      <c r="Q68" s="451"/>
      <c r="R68" s="451"/>
      <c r="S68" s="452"/>
    </row>
  </sheetData>
  <mergeCells count="17">
    <mergeCell ref="B1:S1"/>
    <mergeCell ref="B2:E2"/>
    <mergeCell ref="B27:H27"/>
    <mergeCell ref="B33:H33"/>
    <mergeCell ref="B43:H43"/>
    <mergeCell ref="B20:H20"/>
    <mergeCell ref="B31:H31"/>
    <mergeCell ref="B13:H13"/>
    <mergeCell ref="B58:G58"/>
    <mergeCell ref="B45:H45"/>
    <mergeCell ref="M68:S68"/>
    <mergeCell ref="I68:L68"/>
    <mergeCell ref="K6:S6"/>
    <mergeCell ref="B66:C66"/>
    <mergeCell ref="B68:G68"/>
    <mergeCell ref="B67:G67"/>
    <mergeCell ref="B56:G56"/>
  </mergeCells>
  <phoneticPr fontId="4" type="noConversion"/>
  <hyperlinks>
    <hyperlink ref="K35" r:id="rId1" xr:uid="{00000000-0004-0000-0100-000000000000}"/>
  </hyperlinks>
  <pageMargins left="0.51181102362204722" right="0.51181102362204722" top="0.39370078740157483" bottom="0.39370078740157483" header="0.31496062992125984" footer="0.31496062992125984"/>
  <pageSetup paperSize="9" scale="56"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S190"/>
  <sheetViews>
    <sheetView zoomScaleNormal="100" zoomScaleSheetLayoutView="80" workbookViewId="0">
      <selection activeCell="AB28" sqref="AB28"/>
    </sheetView>
  </sheetViews>
  <sheetFormatPr defaultColWidth="9.1796875" defaultRowHeight="12.5" outlineLevelRow="1" outlineLevelCol="1"/>
  <cols>
    <col min="1" max="1" width="28.26953125" style="44" customWidth="1"/>
    <col min="2" max="2" width="9.54296875" style="44" customWidth="1"/>
    <col min="3" max="3" width="8" style="44" customWidth="1"/>
    <col min="4" max="4" width="8.54296875" style="44" customWidth="1"/>
    <col min="5" max="5" width="7.81640625" style="44" customWidth="1"/>
    <col min="6" max="6" width="8.81640625" style="44" customWidth="1"/>
    <col min="7" max="7" width="7.81640625" style="44" customWidth="1"/>
    <col min="8" max="8" width="8.1796875" style="44" customWidth="1"/>
    <col min="9" max="9" width="7.81640625" style="44" customWidth="1"/>
    <col min="10" max="10" width="8" style="44" customWidth="1"/>
    <col min="11" max="11" width="7.81640625" style="44" customWidth="1"/>
    <col min="12" max="12" width="8.26953125" style="44" bestFit="1" customWidth="1"/>
    <col min="13" max="13" width="7.81640625" style="44" customWidth="1"/>
    <col min="14" max="14" width="9.54296875" style="44" hidden="1" customWidth="1" outlineLevel="1"/>
    <col min="15" max="15" width="7.81640625" style="44" hidden="1" customWidth="1" outlineLevel="1"/>
    <col min="16" max="16" width="9.1796875" style="44" hidden="1" customWidth="1" outlineLevel="1"/>
    <col min="17" max="17" width="7.81640625" style="44" hidden="1" customWidth="1" outlineLevel="1"/>
    <col min="18" max="18" width="10.1796875" style="44" hidden="1" customWidth="1" outlineLevel="1"/>
    <col min="19" max="19" width="7.81640625" style="44" hidden="1" customWidth="1" outlineLevel="1"/>
    <col min="20" max="20" width="9.1796875" style="44" hidden="1" customWidth="1" outlineLevel="1"/>
    <col min="21" max="21" width="7.81640625" style="44" hidden="1" customWidth="1" outlineLevel="1"/>
    <col min="22" max="22" width="8.81640625" style="44" hidden="1" customWidth="1" outlineLevel="1"/>
    <col min="23" max="23" width="7.81640625" style="44" hidden="1" customWidth="1" outlineLevel="1"/>
    <col min="24" max="24" width="9.7265625" style="44" customWidth="1" collapsed="1"/>
    <col min="25" max="28" width="9.7265625" style="44" customWidth="1"/>
    <col min="29" max="33" width="9.7265625" style="44" hidden="1" customWidth="1" outlineLevel="1"/>
    <col min="34" max="34" width="13.26953125" style="44" customWidth="1" collapsed="1"/>
    <col min="35" max="35" width="13.26953125" style="44" customWidth="1"/>
    <col min="36" max="36" width="13.81640625" style="44" bestFit="1" customWidth="1"/>
    <col min="37" max="37" width="13.26953125" style="44" customWidth="1"/>
    <col min="38" max="38" width="14.54296875" style="44" bestFit="1" customWidth="1"/>
    <col min="39" max="16384" width="9.1796875" style="44"/>
  </cols>
  <sheetData>
    <row r="2" spans="1:34" ht="20">
      <c r="A2" s="43" t="s">
        <v>3</v>
      </c>
    </row>
    <row r="3" spans="1:34" ht="21" customHeight="1" thickBot="1">
      <c r="A3" s="476" t="s">
        <v>81</v>
      </c>
      <c r="B3" s="477"/>
    </row>
    <row r="4" spans="1:34" s="48" customFormat="1" ht="27.75" customHeight="1">
      <c r="A4" s="45" t="s">
        <v>96</v>
      </c>
      <c r="B4" s="46" t="s">
        <v>150</v>
      </c>
      <c r="C4" s="47" t="s">
        <v>97</v>
      </c>
      <c r="D4" s="47" t="s">
        <v>98</v>
      </c>
      <c r="E4" s="47" t="s">
        <v>114</v>
      </c>
      <c r="F4" s="47" t="s">
        <v>99</v>
      </c>
      <c r="G4" s="47" t="s">
        <v>115</v>
      </c>
      <c r="H4" s="47" t="s">
        <v>100</v>
      </c>
      <c r="I4" s="47" t="s">
        <v>116</v>
      </c>
      <c r="J4" s="47" t="s">
        <v>101</v>
      </c>
      <c r="K4" s="47" t="s">
        <v>117</v>
      </c>
      <c r="L4" s="47" t="s">
        <v>102</v>
      </c>
      <c r="M4" s="47" t="s">
        <v>118</v>
      </c>
      <c r="N4" s="47" t="s">
        <v>123</v>
      </c>
      <c r="O4" s="47" t="s">
        <v>120</v>
      </c>
      <c r="P4" s="47" t="s">
        <v>124</v>
      </c>
      <c r="Q4" s="47" t="s">
        <v>121</v>
      </c>
      <c r="R4" s="47" t="s">
        <v>125</v>
      </c>
      <c r="S4" s="47" t="s">
        <v>122</v>
      </c>
      <c r="T4" s="47" t="s">
        <v>126</v>
      </c>
      <c r="U4" s="47" t="s">
        <v>127</v>
      </c>
      <c r="V4" s="47" t="s">
        <v>128</v>
      </c>
      <c r="W4" s="47" t="s">
        <v>129</v>
      </c>
      <c r="X4" s="347">
        <f>Sammanställning!I9</f>
        <v>2025</v>
      </c>
      <c r="Y4" s="347">
        <f>Sammanställning!J9</f>
        <v>2026</v>
      </c>
      <c r="Z4" s="347">
        <f>Sammanställning!K9</f>
        <v>2027</v>
      </c>
      <c r="AA4" s="347">
        <f>Sammanställning!L9</f>
        <v>2028</v>
      </c>
      <c r="AB4" s="347">
        <f>Sammanställning!M9</f>
        <v>2029</v>
      </c>
      <c r="AC4" s="347">
        <f>Sammanställning!N9</f>
        <v>2030</v>
      </c>
      <c r="AD4" s="347">
        <f>Sammanställning!O9</f>
        <v>2031</v>
      </c>
      <c r="AE4" s="347">
        <f>Sammanställning!P9</f>
        <v>2032</v>
      </c>
      <c r="AF4" s="347">
        <f>Sammanställning!Q9</f>
        <v>2033</v>
      </c>
      <c r="AG4" s="347">
        <f>Sammanställning!R9</f>
        <v>2034</v>
      </c>
      <c r="AH4" s="348" t="s">
        <v>53</v>
      </c>
    </row>
    <row r="5" spans="1:34" ht="13">
      <c r="A5" s="49" t="s">
        <v>24</v>
      </c>
      <c r="B5" s="35">
        <v>35</v>
      </c>
      <c r="C5" s="11"/>
      <c r="D5" s="50">
        <v>1</v>
      </c>
      <c r="E5" s="51">
        <v>12</v>
      </c>
      <c r="F5" s="52">
        <v>1</v>
      </c>
      <c r="G5" s="51">
        <v>12</v>
      </c>
      <c r="H5" s="52">
        <v>1</v>
      </c>
      <c r="I5" s="51">
        <v>12</v>
      </c>
      <c r="J5" s="52">
        <v>1</v>
      </c>
      <c r="K5" s="51">
        <v>12</v>
      </c>
      <c r="L5" s="52">
        <v>1</v>
      </c>
      <c r="M5" s="51">
        <v>12</v>
      </c>
      <c r="N5" s="50">
        <v>1</v>
      </c>
      <c r="O5" s="51">
        <v>12</v>
      </c>
      <c r="P5" s="50">
        <v>1</v>
      </c>
      <c r="Q5" s="51">
        <v>12</v>
      </c>
      <c r="R5" s="50">
        <v>1</v>
      </c>
      <c r="S5" s="51">
        <v>12</v>
      </c>
      <c r="T5" s="50">
        <v>1</v>
      </c>
      <c r="U5" s="51">
        <v>12</v>
      </c>
      <c r="V5" s="50">
        <v>1</v>
      </c>
      <c r="W5" s="51">
        <v>12</v>
      </c>
      <c r="X5" s="8">
        <f>($C5+(C5*'Statistik och pålägg'!$E$44*C44/E5))*('Statistik och pålägg'!$E$32+1)*D5*E5</f>
        <v>0</v>
      </c>
      <c r="Y5" s="8">
        <f>(($C5*('Statistik och pålägg'!$E$39+1))+($C5*('Statistik och pålägg'!$E$39+1))*'Statistik och pålägg'!$E$44*(D44/G5))*('Statistik och pålägg'!$E$32+1)*F5*G5</f>
        <v>0</v>
      </c>
      <c r="Z5" s="8">
        <f>(($C5*('Statistik och pålägg'!$E$39+1)*('Statistik och pålägg'!$E$39+1))+($C5*('Statistik och pålägg'!$E$39+1)*('Statistik och pålägg'!$E$39+1))*'Statistik och pålägg'!$E$44*(E44/I5))*('Statistik och pålägg'!$E$32+1)*H5*I5</f>
        <v>0</v>
      </c>
      <c r="AA5" s="8">
        <f>(($C5*('Statistik och pålägg'!$E$39+1)*('Statistik och pålägg'!$E$39+1)*('Statistik och pålägg'!$E$39+1))+($C5*('Statistik och pålägg'!$E$39+1)*('Statistik och pålägg'!$E$39+1)*('Statistik och pålägg'!$E$39+1))*'Statistik och pålägg'!$E$44*(F44/K5))*('Statistik och pålägg'!$E$32+1)*J5*K5</f>
        <v>0</v>
      </c>
      <c r="AB5" s="8">
        <f>(($C5*('Statistik och pålägg'!$E$39+1)*('Statistik och pålägg'!$E$39+1)*('Statistik och pålägg'!$E$39+1)*('Statistik och pålägg'!$E$39+1))+($C5*('Statistik och pålägg'!$E$39+1)*('Statistik och pålägg'!$E$39+1)*('Statistik och pålägg'!$E$39+1)*('Statistik och pålägg'!$E$39+1))*'Statistik och pålägg'!$E$44*(G44/M5))*('Statistik och pålägg'!$E$32+1)*L5*M5</f>
        <v>0</v>
      </c>
      <c r="AC5" s="8">
        <f>(($C5*('Statistik och pålägg'!$E$39+1)*('Statistik och pålägg'!$E$39+1)*('Statistik och pålägg'!$E$39+1)*('Statistik och pålägg'!$E$39+1)*('Statistik och pålägg'!$E$39+1))+($C5*('Statistik och pålägg'!$E$39+1)*('Statistik och pålägg'!$E$39+1)*('Statistik och pålägg'!$E$39+1)*('Statistik och pålägg'!$E$39+1)*('Statistik och pålägg'!$E$39+1))*'Statistik och pålägg'!$E$44*(H44/O5))*('Statistik och pålägg'!$E$32+1)*N5*O5</f>
        <v>0</v>
      </c>
      <c r="AD5" s="8">
        <f>(($C5*('Statistik och pålägg'!$E$39+1)*('Statistik och pålägg'!$E$39+1)*('Statistik och pålägg'!$E$39+1)*('Statistik och pålägg'!$E$39+1)*('Statistik och pålägg'!$E$39+1)*('Statistik och pålägg'!$E$39+1))+($C5*('Statistik och pålägg'!$E$39+1)*('Statistik och pålägg'!$E$39+1)*('Statistik och pålägg'!$E$39+1)*('Statistik och pålägg'!$E$39+1)*('Statistik och pålägg'!$E$39+1)*('Statistik och pålägg'!$E$39+1))*'Statistik och pålägg'!$E$44*(I44/Q5))*('Statistik och pålägg'!$E$32+1)*P5*Q5</f>
        <v>0</v>
      </c>
      <c r="AE5" s="8">
        <f>(($C5*('Statistik och pålägg'!$E$39+1)*('Statistik och pålägg'!$E$39+1)*('Statistik och pålägg'!$E$39+1)*('Statistik och pålägg'!$E$39+1)*('Statistik och pålägg'!$E$39+1)*('Statistik och pålägg'!$E$39+1)*('Statistik och pålägg'!$E$39+1))+($C5*('Statistik och pålägg'!$E$39+1)*('Statistik och pålägg'!$E$39+1)*('Statistik och pålägg'!$E$39+1)*('Statistik och pålägg'!$E$39+1)*('Statistik och pålägg'!$E$39+1)*('Statistik och pålägg'!$E$39+1)*('Statistik och pålägg'!$E$39+1))*'Statistik och pålägg'!$E$44*(J44/S5))*('Statistik och pålägg'!$E$32+1)*R5*S5</f>
        <v>0</v>
      </c>
      <c r="AF5" s="8">
        <f>(($C5*('Statistik och pålägg'!$E$39+1)*('Statistik och pålägg'!$E$39+1)*('Statistik och pålägg'!$E$39+1)*('Statistik och pålägg'!$E$39+1)*('Statistik och pålägg'!$E$39+1)*('Statistik och pålägg'!$E$39+1)*('Statistik och pålägg'!$E$39+1)*('Statistik och pålägg'!$E$39+1))+($C5*('Statistik och pålägg'!$E$39+1)*('Statistik och pålägg'!$E$39+1)*('Statistik och pålägg'!$E$39+1)*('Statistik och pålägg'!$E$39+1)*('Statistik och pålägg'!$E$39+1)*('Statistik och pålägg'!$E$39+1)*('Statistik och pålägg'!$E$39+1)*('Statistik och pålägg'!$E$39+1))*'Statistik och pålägg'!$E$44*(K44/U5))*('Statistik och pålägg'!$E$32+1)*T5*U5</f>
        <v>0</v>
      </c>
      <c r="AG5" s="8">
        <f>(($C5*('Statistik och pålägg'!$E$39+1)*('Statistik och pålägg'!$E$39+1)*('Statistik och pålägg'!$E$39+1)*('Statistik och pålägg'!$E$39+1)*('Statistik och pålägg'!$E$39+1)*('Statistik och pålägg'!$E$39+1)*('Statistik och pålägg'!$E$39+1)*('Statistik och pålägg'!$E$39+1)*('Statistik och pålägg'!$E$39+1))+($C5*('Statistik och pålägg'!$E$39+1)*('Statistik och pålägg'!$E$39+1)*('Statistik och pålägg'!$E$39+1)*('Statistik och pålägg'!$E$39+1)*('Statistik och pålägg'!$E$39+1)*('Statistik och pålägg'!$E$39+1)*('Statistik och pålägg'!$E$39+1)*('Statistik och pålägg'!$E$39+1)*('Statistik och pålägg'!$E$39+1))*'Statistik och pålägg'!$E$44*(L44/W5))*('Statistik och pålägg'!$E$32+1)*V5*W5</f>
        <v>0</v>
      </c>
      <c r="AH5" s="349">
        <f>SUM(X5:AG5)</f>
        <v>0</v>
      </c>
    </row>
    <row r="6" spans="1:34" ht="13">
      <c r="A6" s="49" t="s">
        <v>25</v>
      </c>
      <c r="B6" s="35">
        <v>35</v>
      </c>
      <c r="C6" s="13"/>
      <c r="D6" s="50">
        <v>1</v>
      </c>
      <c r="E6" s="51">
        <v>12</v>
      </c>
      <c r="F6" s="52">
        <v>1</v>
      </c>
      <c r="G6" s="51">
        <v>12</v>
      </c>
      <c r="H6" s="52">
        <v>1</v>
      </c>
      <c r="I6" s="51">
        <v>12</v>
      </c>
      <c r="J6" s="52">
        <v>1</v>
      </c>
      <c r="K6" s="51">
        <v>12</v>
      </c>
      <c r="L6" s="52">
        <v>1</v>
      </c>
      <c r="M6" s="51">
        <v>12</v>
      </c>
      <c r="N6" s="50">
        <v>1</v>
      </c>
      <c r="O6" s="51">
        <v>12</v>
      </c>
      <c r="P6" s="50">
        <v>1</v>
      </c>
      <c r="Q6" s="51">
        <v>12</v>
      </c>
      <c r="R6" s="50">
        <v>1</v>
      </c>
      <c r="S6" s="51">
        <v>12</v>
      </c>
      <c r="T6" s="50">
        <v>1</v>
      </c>
      <c r="U6" s="51">
        <v>12</v>
      </c>
      <c r="V6" s="50">
        <v>1</v>
      </c>
      <c r="W6" s="51">
        <v>12</v>
      </c>
      <c r="X6" s="8">
        <f>($C6+(C6*'Statistik och pålägg'!$E$44*C45/E6))*('Statistik och pålägg'!$E$32+1)*D6*E6</f>
        <v>0</v>
      </c>
      <c r="Y6" s="8">
        <f>(($C6*('Statistik och pålägg'!$E$39+1))+($C6*('Statistik och pålägg'!$E$39+1))*'Statistik och pålägg'!$E$44*(D45/G6))*('Statistik och pålägg'!$E$32+1)*F6*G6</f>
        <v>0</v>
      </c>
      <c r="Z6" s="8">
        <f>(($C6*('Statistik och pålägg'!$E$39+1)*('Statistik och pålägg'!$E$39+1))+($C6*('Statistik och pålägg'!$E$39+1)*('Statistik och pålägg'!$E$39+1))*'Statistik och pålägg'!$E$44*(E45/I6))*('Statistik och pålägg'!$E$32+1)*H6*I6</f>
        <v>0</v>
      </c>
      <c r="AA6" s="8">
        <f>(($C6*('Statistik och pålägg'!$E$39+1)*('Statistik och pålägg'!$E$39+1)*('Statistik och pålägg'!$E$39+1))+($C6*('Statistik och pålägg'!$E$39+1)*('Statistik och pålägg'!$E$39+1)*('Statistik och pålägg'!$E$39+1))*'Statistik och pålägg'!$E$44*(F45/K6))*('Statistik och pålägg'!$E$32+1)*J6*K6</f>
        <v>0</v>
      </c>
      <c r="AB6" s="8">
        <f>(($C6*('Statistik och pålägg'!$E$39+1)*('Statistik och pålägg'!$E$39+1)*('Statistik och pålägg'!$E$39+1)*('Statistik och pålägg'!$E$39+1))+($C6*('Statistik och pålägg'!$E$39+1)*('Statistik och pålägg'!$E$39+1)*('Statistik och pålägg'!$E$39+1)*('Statistik och pålägg'!$E$39+1))*'Statistik och pålägg'!$E$44*(G45/M6))*('Statistik och pålägg'!$E$32+1)*L6*M6</f>
        <v>0</v>
      </c>
      <c r="AC6" s="8">
        <f>(($C6*('Statistik och pålägg'!$E$39+1)*('Statistik och pålägg'!$E$39+1)*('Statistik och pålägg'!$E$39+1)*('Statistik och pålägg'!$E$39+1)*('Statistik och pålägg'!$E$39+1))+($C6*('Statistik och pålägg'!$E$39+1)*('Statistik och pålägg'!$E$39+1)*('Statistik och pålägg'!$E$39+1)*('Statistik och pålägg'!$E$39+1)*('Statistik och pålägg'!$E$39+1))*'Statistik och pålägg'!$E$44*(H45/O6))*('Statistik och pålägg'!$E$32+1)*N6*O6</f>
        <v>0</v>
      </c>
      <c r="AD6" s="8">
        <f>(($C6*('Statistik och pålägg'!$E$39+1)*('Statistik och pålägg'!$E$39+1)*('Statistik och pålägg'!$E$39+1)*('Statistik och pålägg'!$E$39+1)*('Statistik och pålägg'!$E$39+1)*('Statistik och pålägg'!$E$39+1))+($C6*('Statistik och pålägg'!$E$39+1)*('Statistik och pålägg'!$E$39+1)*('Statistik och pålägg'!$E$39+1)*('Statistik och pålägg'!$E$39+1)*('Statistik och pålägg'!$E$39+1)*('Statistik och pålägg'!$E$39+1))*'Statistik och pålägg'!$E$44*(I45/Q6))*('Statistik och pålägg'!$E$32+1)*P6*Q6</f>
        <v>0</v>
      </c>
      <c r="AE6" s="8">
        <f>(($C6*('Statistik och pålägg'!$E$39+1)*('Statistik och pålägg'!$E$39+1)*('Statistik och pålägg'!$E$39+1)*('Statistik och pålägg'!$E$39+1)*('Statistik och pålägg'!$E$39+1)*('Statistik och pålägg'!$E$39+1)*('Statistik och pålägg'!$E$39+1))+($C6*('Statistik och pålägg'!$E$39+1)*('Statistik och pålägg'!$E$39+1)*('Statistik och pålägg'!$E$39+1)*('Statistik och pålägg'!$E$39+1)*('Statistik och pålägg'!$E$39+1)*('Statistik och pålägg'!$E$39+1)*('Statistik och pålägg'!$E$39+1))*'Statistik och pålägg'!$E$44*(J45/S6))*('Statistik och pålägg'!$E$32+1)*R6*S6</f>
        <v>0</v>
      </c>
      <c r="AF6" s="8">
        <f>(($C6*('Statistik och pålägg'!$E$39+1)*('Statistik och pålägg'!$E$39+1)*('Statistik och pålägg'!$E$39+1)*('Statistik och pålägg'!$E$39+1)*('Statistik och pålägg'!$E$39+1)*('Statistik och pålägg'!$E$39+1)*('Statistik och pålägg'!$E$39+1)*('Statistik och pålägg'!$E$39+1))+($C6*('Statistik och pålägg'!$E$39+1)*('Statistik och pålägg'!$E$39+1)*('Statistik och pålägg'!$E$39+1)*('Statistik och pålägg'!$E$39+1)*('Statistik och pålägg'!$E$39+1)*('Statistik och pålägg'!$E$39+1)*('Statistik och pålägg'!$E$39+1)*('Statistik och pålägg'!$E$39+1))*'Statistik och pålägg'!$E$44*(K45/U6))*('Statistik och pålägg'!$E$32+1)*T6*U6</f>
        <v>0</v>
      </c>
      <c r="AG6" s="8">
        <f>(($C6*('Statistik och pålägg'!$E$39+1)*('Statistik och pålägg'!$E$39+1)*('Statistik och pålägg'!$E$39+1)*('Statistik och pålägg'!$E$39+1)*('Statistik och pålägg'!$E$39+1)*('Statistik och pålägg'!$E$39+1)*('Statistik och pålägg'!$E$39+1)*('Statistik och pålägg'!$E$39+1)*('Statistik och pålägg'!$E$39+1))+($C6*('Statistik och pålägg'!$E$39+1)*('Statistik och pålägg'!$E$39+1)*('Statistik och pålägg'!$E$39+1)*('Statistik och pålägg'!$E$39+1)*('Statistik och pålägg'!$E$39+1)*('Statistik och pålägg'!$E$39+1)*('Statistik och pålägg'!$E$39+1)*('Statistik och pålägg'!$E$39+1)*('Statistik och pålägg'!$E$39+1))*'Statistik och pålägg'!$E$44*(L45/W6))*('Statistik och pålägg'!$E$32+1)*V6*W6</f>
        <v>0</v>
      </c>
      <c r="AH6" s="349">
        <f t="shared" ref="AH6:AH9" si="0">SUM(X6:AG6)</f>
        <v>0</v>
      </c>
    </row>
    <row r="7" spans="1:34" ht="13">
      <c r="A7" s="49" t="s">
        <v>26</v>
      </c>
      <c r="B7" s="35">
        <v>35</v>
      </c>
      <c r="C7" s="13"/>
      <c r="D7" s="50">
        <v>1</v>
      </c>
      <c r="E7" s="51">
        <v>12</v>
      </c>
      <c r="F7" s="52">
        <v>1</v>
      </c>
      <c r="G7" s="51">
        <v>12</v>
      </c>
      <c r="H7" s="52">
        <v>1</v>
      </c>
      <c r="I7" s="51">
        <v>12</v>
      </c>
      <c r="J7" s="52">
        <v>1</v>
      </c>
      <c r="K7" s="51">
        <v>12</v>
      </c>
      <c r="L7" s="52">
        <v>1</v>
      </c>
      <c r="M7" s="51">
        <v>12</v>
      </c>
      <c r="N7" s="50">
        <v>1</v>
      </c>
      <c r="O7" s="51">
        <v>12</v>
      </c>
      <c r="P7" s="50">
        <v>1</v>
      </c>
      <c r="Q7" s="51">
        <v>12</v>
      </c>
      <c r="R7" s="50">
        <v>1</v>
      </c>
      <c r="S7" s="51">
        <v>12</v>
      </c>
      <c r="T7" s="50">
        <v>1</v>
      </c>
      <c r="U7" s="51">
        <v>12</v>
      </c>
      <c r="V7" s="50">
        <v>1</v>
      </c>
      <c r="W7" s="51">
        <v>12</v>
      </c>
      <c r="X7" s="8">
        <f>($C7+(C7*'Statistik och pålägg'!$E$44*C46/E7))*('Statistik och pålägg'!$E$32+1)*D7*E7</f>
        <v>0</v>
      </c>
      <c r="Y7" s="8">
        <f>(($C7*('Statistik och pålägg'!$E$39+1))+($C7*('Statistik och pålägg'!$E$39+1))*'Statistik och pålägg'!$E$44*(D46/G7))*('Statistik och pålägg'!$E$32+1)*F7*G7</f>
        <v>0</v>
      </c>
      <c r="Z7" s="8">
        <f>(($C7*('Statistik och pålägg'!$E$39+1)*('Statistik och pålägg'!$E$39+1))+($C7*('Statistik och pålägg'!$E$39+1)*('Statistik och pålägg'!$E$39+1))*'Statistik och pålägg'!$E$44*(E46/I7))*('Statistik och pålägg'!$E$32+1)*H7*I7</f>
        <v>0</v>
      </c>
      <c r="AA7" s="8">
        <f>(($C7*('Statistik och pålägg'!$E$39+1)*('Statistik och pålägg'!$E$39+1)*('Statistik och pålägg'!$E$39+1))+($C7*('Statistik och pålägg'!$E$39+1)*('Statistik och pålägg'!$E$39+1)*('Statistik och pålägg'!$E$39+1))*'Statistik och pålägg'!$E$44*(F46/K7))*('Statistik och pålägg'!$E$32+1)*J7*K7</f>
        <v>0</v>
      </c>
      <c r="AB7" s="8">
        <f>(($C7*('Statistik och pålägg'!$E$39+1)*('Statistik och pålägg'!$E$39+1)*('Statistik och pålägg'!$E$39+1)*('Statistik och pålägg'!$E$39+1))+($C7*('Statistik och pålägg'!$E$39+1)*('Statistik och pålägg'!$E$39+1)*('Statistik och pålägg'!$E$39+1)*('Statistik och pålägg'!$E$39+1))*'Statistik och pålägg'!$E$44*(G46/M7))*('Statistik och pålägg'!$E$32+1)*L7*M7</f>
        <v>0</v>
      </c>
      <c r="AC7" s="8">
        <f>(($C7*('Statistik och pålägg'!$E$39+1)*('Statistik och pålägg'!$E$39+1)*('Statistik och pålägg'!$E$39+1)*('Statistik och pålägg'!$E$39+1)*('Statistik och pålägg'!$E$39+1))+($C7*('Statistik och pålägg'!$E$39+1)*('Statistik och pålägg'!$E$39+1)*('Statistik och pålägg'!$E$39+1)*('Statistik och pålägg'!$E$39+1)*('Statistik och pålägg'!$E$39+1))*'Statistik och pålägg'!$E$44*(H46/O7))*('Statistik och pålägg'!$E$32+1)*N7*O7</f>
        <v>0</v>
      </c>
      <c r="AD7" s="8">
        <f>(($C7*('Statistik och pålägg'!$E$39+1)*('Statistik och pålägg'!$E$39+1)*('Statistik och pålägg'!$E$39+1)*('Statistik och pålägg'!$E$39+1)*('Statistik och pålägg'!$E$39+1)*('Statistik och pålägg'!$E$39+1))+($C7*('Statistik och pålägg'!$E$39+1)*('Statistik och pålägg'!$E$39+1)*('Statistik och pålägg'!$E$39+1)*('Statistik och pålägg'!$E$39+1)*('Statistik och pålägg'!$E$39+1)*('Statistik och pålägg'!$E$39+1))*'Statistik och pålägg'!$E$44*(I46/Q7))*('Statistik och pålägg'!$E$32+1)*P7*Q7</f>
        <v>0</v>
      </c>
      <c r="AE7" s="8">
        <f>(($C7*('Statistik och pålägg'!$E$39+1)*('Statistik och pålägg'!$E$39+1)*('Statistik och pålägg'!$E$39+1)*('Statistik och pålägg'!$E$39+1)*('Statistik och pålägg'!$E$39+1)*('Statistik och pålägg'!$E$39+1)*('Statistik och pålägg'!$E$39+1))+($C7*('Statistik och pålägg'!$E$39+1)*('Statistik och pålägg'!$E$39+1)*('Statistik och pålägg'!$E$39+1)*('Statistik och pålägg'!$E$39+1)*('Statistik och pålägg'!$E$39+1)*('Statistik och pålägg'!$E$39+1)*('Statistik och pålägg'!$E$39+1))*'Statistik och pålägg'!$E$44*(J46/S7))*('Statistik och pålägg'!$E$32+1)*R7*S7</f>
        <v>0</v>
      </c>
      <c r="AF7" s="8">
        <f>(($C7*('Statistik och pålägg'!$E$39+1)*('Statistik och pålägg'!$E$39+1)*('Statistik och pålägg'!$E$39+1)*('Statistik och pålägg'!$E$39+1)*('Statistik och pålägg'!$E$39+1)*('Statistik och pålägg'!$E$39+1)*('Statistik och pålägg'!$E$39+1)*('Statistik och pålägg'!$E$39+1))+($C7*('Statistik och pålägg'!$E$39+1)*('Statistik och pålägg'!$E$39+1)*('Statistik och pålägg'!$E$39+1)*('Statistik och pålägg'!$E$39+1)*('Statistik och pålägg'!$E$39+1)*('Statistik och pålägg'!$E$39+1)*('Statistik och pålägg'!$E$39+1)*('Statistik och pålägg'!$E$39+1))*'Statistik och pålägg'!$E$44*(K46/U7))*('Statistik och pålägg'!$E$32+1)*T7*U7</f>
        <v>0</v>
      </c>
      <c r="AG7" s="8">
        <f>(($C7*('Statistik och pålägg'!$E$39+1)*('Statistik och pålägg'!$E$39+1)*('Statistik och pålägg'!$E$39+1)*('Statistik och pålägg'!$E$39+1)*('Statistik och pålägg'!$E$39+1)*('Statistik och pålägg'!$E$39+1)*('Statistik och pålägg'!$E$39+1)*('Statistik och pålägg'!$E$39+1)*('Statistik och pålägg'!$E$39+1))+($C7*('Statistik och pålägg'!$E$39+1)*('Statistik och pålägg'!$E$39+1)*('Statistik och pålägg'!$E$39+1)*('Statistik och pålägg'!$E$39+1)*('Statistik och pålägg'!$E$39+1)*('Statistik och pålägg'!$E$39+1)*('Statistik och pålägg'!$E$39+1)*('Statistik och pålägg'!$E$39+1)*('Statistik och pålägg'!$E$39+1))*'Statistik och pålägg'!$E$44*(L46/W7))*('Statistik och pålägg'!$E$32+1)*V7*W7</f>
        <v>0</v>
      </c>
      <c r="AH7" s="349">
        <f t="shared" si="0"/>
        <v>0</v>
      </c>
    </row>
    <row r="8" spans="1:34" ht="13">
      <c r="A8" s="49" t="s">
        <v>27</v>
      </c>
      <c r="B8" s="35">
        <v>35</v>
      </c>
      <c r="C8" s="13"/>
      <c r="D8" s="50">
        <v>1</v>
      </c>
      <c r="E8" s="51">
        <v>12</v>
      </c>
      <c r="F8" s="52">
        <v>1</v>
      </c>
      <c r="G8" s="51">
        <v>12</v>
      </c>
      <c r="H8" s="52">
        <v>1</v>
      </c>
      <c r="I8" s="51">
        <v>12</v>
      </c>
      <c r="J8" s="52">
        <v>1</v>
      </c>
      <c r="K8" s="51">
        <v>12</v>
      </c>
      <c r="L8" s="52">
        <v>1</v>
      </c>
      <c r="M8" s="51">
        <v>12</v>
      </c>
      <c r="N8" s="50">
        <v>1</v>
      </c>
      <c r="O8" s="51">
        <v>12</v>
      </c>
      <c r="P8" s="50">
        <v>1</v>
      </c>
      <c r="Q8" s="51">
        <v>12</v>
      </c>
      <c r="R8" s="50">
        <v>1</v>
      </c>
      <c r="S8" s="51">
        <v>12</v>
      </c>
      <c r="T8" s="50">
        <v>1</v>
      </c>
      <c r="U8" s="51">
        <v>12</v>
      </c>
      <c r="V8" s="50">
        <v>1</v>
      </c>
      <c r="W8" s="51">
        <v>12</v>
      </c>
      <c r="X8" s="8">
        <f>($C8+(C8*'Statistik och pålägg'!$E$44*C47/E8))*('Statistik och pålägg'!$E$32+1)*D8*E8</f>
        <v>0</v>
      </c>
      <c r="Y8" s="8">
        <f>(($C8*('Statistik och pålägg'!$E$39+1))+($C8*('Statistik och pålägg'!$E$39+1))*'Statistik och pålägg'!$E$44*(D47/G8))*('Statistik och pålägg'!$E$32+1)*F8*G8</f>
        <v>0</v>
      </c>
      <c r="Z8" s="8">
        <f>(($C8*('Statistik och pålägg'!$E$39+1)*('Statistik och pålägg'!$E$39+1))+($C8*('Statistik och pålägg'!$E$39+1)*('Statistik och pålägg'!$E$39+1))*'Statistik och pålägg'!$E$44*(E47/I8))*('Statistik och pålägg'!$E$32+1)*H8*I8</f>
        <v>0</v>
      </c>
      <c r="AA8" s="8">
        <f>(($C8*('Statistik och pålägg'!$E$39+1)*('Statistik och pålägg'!$E$39+1)*('Statistik och pålägg'!$E$39+1))+($C8*('Statistik och pålägg'!$E$39+1)*('Statistik och pålägg'!$E$39+1)*('Statistik och pålägg'!$E$39+1))*'Statistik och pålägg'!$E$44*(F47/K8))*('Statistik och pålägg'!$E$32+1)*J8*K8</f>
        <v>0</v>
      </c>
      <c r="AB8" s="8">
        <f>(($C8*('Statistik och pålägg'!$E$39+1)*('Statistik och pålägg'!$E$39+1)*('Statistik och pålägg'!$E$39+1)*('Statistik och pålägg'!$E$39+1))+($C8*('Statistik och pålägg'!$E$39+1)*('Statistik och pålägg'!$E$39+1)*('Statistik och pålägg'!$E$39+1)*('Statistik och pålägg'!$E$39+1))*'Statistik och pålägg'!$E$44*(G47/M8))*('Statistik och pålägg'!$E$32+1)*L8*M8</f>
        <v>0</v>
      </c>
      <c r="AC8" s="8">
        <f>(($C8*('Statistik och pålägg'!$E$39+1)*('Statistik och pålägg'!$E$39+1)*('Statistik och pålägg'!$E$39+1)*('Statistik och pålägg'!$E$39+1)*('Statistik och pålägg'!$E$39+1))+($C8*('Statistik och pålägg'!$E$39+1)*('Statistik och pålägg'!$E$39+1)*('Statistik och pålägg'!$E$39+1)*('Statistik och pålägg'!$E$39+1)*('Statistik och pålägg'!$E$39+1))*'Statistik och pålägg'!$E$44*(H47/O8))*('Statistik och pålägg'!$E$32+1)*N8*O8</f>
        <v>0</v>
      </c>
      <c r="AD8" s="8">
        <f>(($C8*('Statistik och pålägg'!$E$39+1)*('Statistik och pålägg'!$E$39+1)*('Statistik och pålägg'!$E$39+1)*('Statistik och pålägg'!$E$39+1)*('Statistik och pålägg'!$E$39+1)*('Statistik och pålägg'!$E$39+1))+($C8*('Statistik och pålägg'!$E$39+1)*('Statistik och pålägg'!$E$39+1)*('Statistik och pålägg'!$E$39+1)*('Statistik och pålägg'!$E$39+1)*('Statistik och pålägg'!$E$39+1)*('Statistik och pålägg'!$E$39+1))*'Statistik och pålägg'!$E$44*(I47/Q8))*('Statistik och pålägg'!$E$32+1)*P8*Q8</f>
        <v>0</v>
      </c>
      <c r="AE8" s="8">
        <f>(($C8*('Statistik och pålägg'!$E$39+1)*('Statistik och pålägg'!$E$39+1)*('Statistik och pålägg'!$E$39+1)*('Statistik och pålägg'!$E$39+1)*('Statistik och pålägg'!$E$39+1)*('Statistik och pålägg'!$E$39+1)*('Statistik och pålägg'!$E$39+1))+($C8*('Statistik och pålägg'!$E$39+1)*('Statistik och pålägg'!$E$39+1)*('Statistik och pålägg'!$E$39+1)*('Statistik och pålägg'!$E$39+1)*('Statistik och pålägg'!$E$39+1)*('Statistik och pålägg'!$E$39+1)*('Statistik och pålägg'!$E$39+1))*'Statistik och pålägg'!$E$44*(J47/S8))*('Statistik och pålägg'!$E$32+1)*R8*S8</f>
        <v>0</v>
      </c>
      <c r="AF8" s="8">
        <f>(($C8*('Statistik och pålägg'!$E$39+1)*('Statistik och pålägg'!$E$39+1)*('Statistik och pålägg'!$E$39+1)*('Statistik och pålägg'!$E$39+1)*('Statistik och pålägg'!$E$39+1)*('Statistik och pålägg'!$E$39+1)*('Statistik och pålägg'!$E$39+1)*('Statistik och pålägg'!$E$39+1))+($C8*('Statistik och pålägg'!$E$39+1)*('Statistik och pålägg'!$E$39+1)*('Statistik och pålägg'!$E$39+1)*('Statistik och pålägg'!$E$39+1)*('Statistik och pålägg'!$E$39+1)*('Statistik och pålägg'!$E$39+1)*('Statistik och pålägg'!$E$39+1)*('Statistik och pålägg'!$E$39+1))*'Statistik och pålägg'!$E$44*(K47/U8))*('Statistik och pålägg'!$E$32+1)*T8*U8</f>
        <v>0</v>
      </c>
      <c r="AG8" s="8">
        <f>(($C8*('Statistik och pålägg'!$E$39+1)*('Statistik och pålägg'!$E$39+1)*('Statistik och pålägg'!$E$39+1)*('Statistik och pålägg'!$E$39+1)*('Statistik och pålägg'!$E$39+1)*('Statistik och pålägg'!$E$39+1)*('Statistik och pålägg'!$E$39+1)*('Statistik och pålägg'!$E$39+1)*('Statistik och pålägg'!$E$39+1))+($C8*('Statistik och pålägg'!$E$39+1)*('Statistik och pålägg'!$E$39+1)*('Statistik och pålägg'!$E$39+1)*('Statistik och pålägg'!$E$39+1)*('Statistik och pålägg'!$E$39+1)*('Statistik och pålägg'!$E$39+1)*('Statistik och pålägg'!$E$39+1)*('Statistik och pålägg'!$E$39+1)*('Statistik och pålägg'!$E$39+1))*'Statistik och pålägg'!$E$44*(L47/W8))*('Statistik och pålägg'!$E$32+1)*V8*W8</f>
        <v>0</v>
      </c>
      <c r="AH8" s="349">
        <f t="shared" si="0"/>
        <v>0</v>
      </c>
    </row>
    <row r="9" spans="1:34" ht="13">
      <c r="A9" s="58" t="s">
        <v>28</v>
      </c>
      <c r="B9" s="59">
        <v>35</v>
      </c>
      <c r="C9" s="60"/>
      <c r="D9" s="50">
        <v>1</v>
      </c>
      <c r="E9" s="51">
        <v>12</v>
      </c>
      <c r="F9" s="52">
        <v>1</v>
      </c>
      <c r="G9" s="51">
        <v>12</v>
      </c>
      <c r="H9" s="52">
        <v>1</v>
      </c>
      <c r="I9" s="51">
        <v>12</v>
      </c>
      <c r="J9" s="52">
        <v>1</v>
      </c>
      <c r="K9" s="51">
        <v>12</v>
      </c>
      <c r="L9" s="52">
        <v>1</v>
      </c>
      <c r="M9" s="51">
        <v>12</v>
      </c>
      <c r="N9" s="50">
        <v>1</v>
      </c>
      <c r="O9" s="51">
        <v>12</v>
      </c>
      <c r="P9" s="50">
        <v>1</v>
      </c>
      <c r="Q9" s="51">
        <v>12</v>
      </c>
      <c r="R9" s="50">
        <v>1</v>
      </c>
      <c r="S9" s="51">
        <v>12</v>
      </c>
      <c r="T9" s="50">
        <v>1</v>
      </c>
      <c r="U9" s="51">
        <v>12</v>
      </c>
      <c r="V9" s="50">
        <v>1</v>
      </c>
      <c r="W9" s="51">
        <v>12</v>
      </c>
      <c r="X9" s="8">
        <f>($C9+(C9*'Statistik och pålägg'!$E$44*C48/E9))*('Statistik och pålägg'!$E$32+1)*D9*E9</f>
        <v>0</v>
      </c>
      <c r="Y9" s="8">
        <f>(($C9*('Statistik och pålägg'!$E$39+1))+($C9*('Statistik och pålägg'!$E$39+1))*'Statistik och pålägg'!$E$44*(D48/G9))*('Statistik och pålägg'!$E$32+1)*F9*G9</f>
        <v>0</v>
      </c>
      <c r="Z9" s="8">
        <f>(($C9*('Statistik och pålägg'!$E$39+1)*('Statistik och pålägg'!$E$39+1))+($C9*('Statistik och pålägg'!$E$39+1)*('Statistik och pålägg'!$E$39+1))*'Statistik och pålägg'!$E$44*(E48/I9))*('Statistik och pålägg'!$E$32+1)*H9*I9</f>
        <v>0</v>
      </c>
      <c r="AA9" s="8">
        <f>(($C9*('Statistik och pålägg'!$E$39+1)*('Statistik och pålägg'!$E$39+1)*('Statistik och pålägg'!$E$39+1))+($C9*('Statistik och pålägg'!$E$39+1)*('Statistik och pålägg'!$E$39+1)*('Statistik och pålägg'!$E$39+1))*'Statistik och pålägg'!$E$44*(F48/K9))*('Statistik och pålägg'!$E$32+1)*J9*K9</f>
        <v>0</v>
      </c>
      <c r="AB9" s="8">
        <f>(($C9*('Statistik och pålägg'!$E$39+1)*('Statistik och pålägg'!$E$39+1)*('Statistik och pålägg'!$E$39+1)*('Statistik och pålägg'!$E$39+1))+($C9*('Statistik och pålägg'!$E$39+1)*('Statistik och pålägg'!$E$39+1)*('Statistik och pålägg'!$E$39+1)*('Statistik och pålägg'!$E$39+1))*'Statistik och pålägg'!$E$44*(G48/M9))*('Statistik och pålägg'!$E$32+1)*L9*M9</f>
        <v>0</v>
      </c>
      <c r="AC9" s="8">
        <f>(($C9*('Statistik och pålägg'!$E$39+1)*('Statistik och pålägg'!$E$39+1)*('Statistik och pålägg'!$E$39+1)*('Statistik och pålägg'!$E$39+1)*('Statistik och pålägg'!$E$39+1))+($C9*('Statistik och pålägg'!$E$39+1)*('Statistik och pålägg'!$E$39+1)*('Statistik och pålägg'!$E$39+1)*('Statistik och pålägg'!$E$39+1)*('Statistik och pålägg'!$E$39+1))*'Statistik och pålägg'!$E$44*(H48/O9))*('Statistik och pålägg'!$E$32+1)*N9*O9</f>
        <v>0</v>
      </c>
      <c r="AD9" s="8">
        <f>(($C9*('Statistik och pålägg'!$E$39+1)*('Statistik och pålägg'!$E$39+1)*('Statistik och pålägg'!$E$39+1)*('Statistik och pålägg'!$E$39+1)*('Statistik och pålägg'!$E$39+1)*('Statistik och pålägg'!$E$39+1))+($C9*('Statistik och pålägg'!$E$39+1)*('Statistik och pålägg'!$E$39+1)*('Statistik och pålägg'!$E$39+1)*('Statistik och pålägg'!$E$39+1)*('Statistik och pålägg'!$E$39+1)*('Statistik och pålägg'!$E$39+1))*'Statistik och pålägg'!$E$44*(I48/Q9))*('Statistik och pålägg'!$E$32+1)*P9*Q9</f>
        <v>0</v>
      </c>
      <c r="AE9" s="8">
        <f>(($C9*('Statistik och pålägg'!$E$39+1)*('Statistik och pålägg'!$E$39+1)*('Statistik och pålägg'!$E$39+1)*('Statistik och pålägg'!$E$39+1)*('Statistik och pålägg'!$E$39+1)*('Statistik och pålägg'!$E$39+1)*('Statistik och pålägg'!$E$39+1))+($C9*('Statistik och pålägg'!$E$39+1)*('Statistik och pålägg'!$E$39+1)*('Statistik och pålägg'!$E$39+1)*('Statistik och pålägg'!$E$39+1)*('Statistik och pålägg'!$E$39+1)*('Statistik och pålägg'!$E$39+1)*('Statistik och pålägg'!$E$39+1))*'Statistik och pålägg'!$E$44*(J48/S9))*('Statistik och pålägg'!$E$32+1)*R9*S9</f>
        <v>0</v>
      </c>
      <c r="AF9" s="8">
        <f>(($C9*('Statistik och pålägg'!$E$39+1)*('Statistik och pålägg'!$E$39+1)*('Statistik och pålägg'!$E$39+1)*('Statistik och pålägg'!$E$39+1)*('Statistik och pålägg'!$E$39+1)*('Statistik och pålägg'!$E$39+1)*('Statistik och pålägg'!$E$39+1)*('Statistik och pålägg'!$E$39+1))+($C9*('Statistik och pålägg'!$E$39+1)*('Statistik och pålägg'!$E$39+1)*('Statistik och pålägg'!$E$39+1)*('Statistik och pålägg'!$E$39+1)*('Statistik och pålägg'!$E$39+1)*('Statistik och pålägg'!$E$39+1)*('Statistik och pålägg'!$E$39+1)*('Statistik och pålägg'!$E$39+1))*'Statistik och pålägg'!$E$44*(K48/U9))*('Statistik och pålägg'!$E$32+1)*T9*U9</f>
        <v>0</v>
      </c>
      <c r="AG9" s="8">
        <f>(($C9*('Statistik och pålägg'!$E$39+1)*('Statistik och pålägg'!$E$39+1)*('Statistik och pålägg'!$E$39+1)*('Statistik och pålägg'!$E$39+1)*('Statistik och pålägg'!$E$39+1)*('Statistik och pålägg'!$E$39+1)*('Statistik och pålägg'!$E$39+1)*('Statistik och pålägg'!$E$39+1)*('Statistik och pålägg'!$E$39+1))+($C9*('Statistik och pålägg'!$E$39+1)*('Statistik och pålägg'!$E$39+1)*('Statistik och pålägg'!$E$39+1)*('Statistik och pålägg'!$E$39+1)*('Statistik och pålägg'!$E$39+1)*('Statistik och pålägg'!$E$39+1)*('Statistik och pålägg'!$E$39+1)*('Statistik och pålägg'!$E$39+1)*('Statistik och pålägg'!$E$39+1))*'Statistik och pålägg'!$E$44*(L48/W9))*('Statistik och pålägg'!$E$32+1)*V9*W9</f>
        <v>0</v>
      </c>
      <c r="AH9" s="349">
        <f t="shared" si="0"/>
        <v>0</v>
      </c>
    </row>
    <row r="10" spans="1:34" ht="13" hidden="1" outlineLevel="1">
      <c r="A10" s="49" t="s">
        <v>29</v>
      </c>
      <c r="B10" s="31">
        <v>35</v>
      </c>
      <c r="C10" s="13"/>
      <c r="D10" s="54"/>
      <c r="E10" s="51"/>
      <c r="F10" s="56"/>
      <c r="G10" s="51"/>
      <c r="H10" s="56"/>
      <c r="I10" s="51"/>
      <c r="J10" s="56"/>
      <c r="K10" s="51"/>
      <c r="L10" s="56"/>
      <c r="M10" s="55"/>
      <c r="N10" s="54"/>
      <c r="O10" s="55"/>
      <c r="P10" s="54"/>
      <c r="Q10" s="55"/>
      <c r="R10" s="54"/>
      <c r="S10" s="55"/>
      <c r="T10" s="54"/>
      <c r="U10" s="55"/>
      <c r="V10" s="54"/>
      <c r="W10" s="55"/>
      <c r="X10" s="9">
        <f>$C10*('Statistik och pålägg'!$E$32+1)*D10*E10</f>
        <v>0</v>
      </c>
      <c r="Y10" s="9">
        <f>$C10*('Statistik och pålägg'!$E$32+1)*('Statistik och pålägg'!$E$39+1)*F10*G10</f>
        <v>0</v>
      </c>
      <c r="Z10" s="9">
        <f>$C10*('Statistik och pålägg'!$E$32+1)*('Statistik och pålägg'!$E$39+1)*('Statistik och pålägg'!$E$39+1)*H10*I10</f>
        <v>0</v>
      </c>
      <c r="AA10" s="9">
        <f>$C10*('Statistik och pålägg'!$E$32+1)*('Statistik och pålägg'!$E$39+1)*('Statistik och pålägg'!$E$39+1)*('Statistik och pålägg'!$E$39+1)*J10*K10</f>
        <v>0</v>
      </c>
      <c r="AB10" s="9">
        <f>$C10*('Statistik och pålägg'!$E$32+1)*('Statistik och pålägg'!$E$39+1)*('Statistik och pålägg'!$E$39+1)*('Statistik och pålägg'!$E$39+1)*('Statistik och pålägg'!$E$39+1)*L10*M10</f>
        <v>0</v>
      </c>
      <c r="AC10" s="9">
        <f>$C10*('Statistik och pålägg'!$E$32+1)*('Statistik och pålägg'!$E$39+1)*('Statistik och pålägg'!$E$39+1)*('Statistik och pålägg'!$E$39+1)*('Statistik och pålägg'!$E$39+1)*('Statistik och pålägg'!$E$39+1)*N10*O10</f>
        <v>0</v>
      </c>
      <c r="AD10" s="9">
        <f>$C10*('Statistik och pålägg'!$E$32+1)*('Statistik och pålägg'!$E$39+1)*('Statistik och pålägg'!$E$39+1)*('Statistik och pålägg'!$E$39+1)*('Statistik och pålägg'!$E$39+1)*('Statistik och pålägg'!$E$39+1)*('Statistik och pålägg'!$E$39+1)*P10*Q10</f>
        <v>0</v>
      </c>
      <c r="AE10" s="9">
        <f>$C10*('Statistik och pålägg'!$E$32+1)*('Statistik och pålägg'!$E$39+1)*('Statistik och pålägg'!$E$39+1)*('Statistik och pålägg'!$E$39+1)*('Statistik och pålägg'!$E$39+1)*('Statistik och pålägg'!$E$39+1)*('Statistik och pålägg'!$E$39+1)*('Statistik och pålägg'!$E$39+1)*R10*S10</f>
        <v>0</v>
      </c>
      <c r="AF10" s="9">
        <f>$C10*('Statistik och pålägg'!$E$32+1)*('Statistik och pålägg'!$E$39+1)*('Statistik och pålägg'!$E$39+1)*('Statistik och pålägg'!$E$39+1)*('Statistik och pålägg'!$E$39+1)*('Statistik och pålägg'!$E$39+1)*('Statistik och pålägg'!$E$39+1)*('Statistik och pålägg'!$E$39+1)*('Statistik och pålägg'!$E$39+1)*T10*U10</f>
        <v>0</v>
      </c>
      <c r="AG10" s="9">
        <f>$C10*('Statistik och pålägg'!$E$32+1)*('Statistik och pålägg'!$E$39+1)*('Statistik och pålägg'!$E$39+1)*('Statistik och pålägg'!$E$39+1)*('Statistik och pålägg'!$E$39+1)*('Statistik och pålägg'!$E$39+1)*('Statistik och pålägg'!$E$39+1)*('Statistik och pålägg'!$E$39+1)*('Statistik och pålägg'!$E$39+1)*('Statistik och pålägg'!$E$39+1)*V10*W10</f>
        <v>0</v>
      </c>
      <c r="AH10" s="349">
        <f t="shared" ref="AH10:AH19" si="1">SUM(X10:AG10)</f>
        <v>0</v>
      </c>
    </row>
    <row r="11" spans="1:34" ht="13" hidden="1" outlineLevel="1">
      <c r="A11" s="49" t="s">
        <v>30</v>
      </c>
      <c r="B11" s="35">
        <v>35</v>
      </c>
      <c r="C11" s="13"/>
      <c r="D11" s="54"/>
      <c r="E11" s="55"/>
      <c r="F11" s="56"/>
      <c r="G11" s="55"/>
      <c r="H11" s="56"/>
      <c r="I11" s="55"/>
      <c r="J11" s="56"/>
      <c r="K11" s="55"/>
      <c r="L11" s="56"/>
      <c r="M11" s="55"/>
      <c r="N11" s="54"/>
      <c r="O11" s="55"/>
      <c r="P11" s="54"/>
      <c r="Q11" s="55"/>
      <c r="R11" s="54"/>
      <c r="S11" s="55"/>
      <c r="T11" s="54"/>
      <c r="U11" s="55"/>
      <c r="V11" s="54"/>
      <c r="W11" s="55"/>
      <c r="X11" s="9">
        <f>$C11*('Statistik och pålägg'!$E$32+1)*D11*E11</f>
        <v>0</v>
      </c>
      <c r="Y11" s="9">
        <f>$C11*('Statistik och pålägg'!$E$32+1)*('Statistik och pålägg'!$E$39+1)*F11*G11</f>
        <v>0</v>
      </c>
      <c r="Z11" s="9">
        <f>$C11*('Statistik och pålägg'!$E$32+1)*('Statistik och pålägg'!$E$39+1)*('Statistik och pålägg'!$E$39+1)*H11*I11</f>
        <v>0</v>
      </c>
      <c r="AA11" s="9">
        <f>$C11*('Statistik och pålägg'!$E$32+1)*('Statistik och pålägg'!$E$39+1)*('Statistik och pålägg'!$E$39+1)*('Statistik och pålägg'!$E$39+1)*J11*K11</f>
        <v>0</v>
      </c>
      <c r="AB11" s="9">
        <f>$C11*('Statistik och pålägg'!$E$32+1)*('Statistik och pålägg'!$E$39+1)*('Statistik och pålägg'!$E$39+1)*('Statistik och pålägg'!$E$39+1)*('Statistik och pålägg'!$E$39+1)*L11*M11</f>
        <v>0</v>
      </c>
      <c r="AC11" s="9">
        <f>$C11*('Statistik och pålägg'!$E$32+1)*('Statistik och pålägg'!$E$39+1)*('Statistik och pålägg'!$E$39+1)*('Statistik och pålägg'!$E$39+1)*('Statistik och pålägg'!$E$39+1)*('Statistik och pålägg'!$E$39+1)*N11*O11</f>
        <v>0</v>
      </c>
      <c r="AD11" s="9">
        <f>$C11*('Statistik och pålägg'!$E$32+1)*('Statistik och pålägg'!$E$39+1)*('Statistik och pålägg'!$E$39+1)*('Statistik och pålägg'!$E$39+1)*('Statistik och pålägg'!$E$39+1)*('Statistik och pålägg'!$E$39+1)*('Statistik och pålägg'!$E$39+1)*P11*Q11</f>
        <v>0</v>
      </c>
      <c r="AE11" s="9">
        <f>$C11*('Statistik och pålägg'!$E$32+1)*('Statistik och pålägg'!$E$39+1)*('Statistik och pålägg'!$E$39+1)*('Statistik och pålägg'!$E$39+1)*('Statistik och pålägg'!$E$39+1)*('Statistik och pålägg'!$E$39+1)*('Statistik och pålägg'!$E$39+1)*('Statistik och pålägg'!$E$39+1)*R11*S11</f>
        <v>0</v>
      </c>
      <c r="AF11" s="9">
        <f>$C11*('Statistik och pålägg'!$E$32+1)*('Statistik och pålägg'!$E$39+1)*('Statistik och pålägg'!$E$39+1)*('Statistik och pålägg'!$E$39+1)*('Statistik och pålägg'!$E$39+1)*('Statistik och pålägg'!$E$39+1)*('Statistik och pålägg'!$E$39+1)*('Statistik och pålägg'!$E$39+1)*('Statistik och pålägg'!$E$39+1)*T11*U11</f>
        <v>0</v>
      </c>
      <c r="AG11" s="9">
        <f>$C11*('Statistik och pålägg'!$E$32+1)*('Statistik och pålägg'!$E$39+1)*('Statistik och pålägg'!$E$39+1)*('Statistik och pålägg'!$E$39+1)*('Statistik och pålägg'!$E$39+1)*('Statistik och pålägg'!$E$39+1)*('Statistik och pålägg'!$E$39+1)*('Statistik och pålägg'!$E$39+1)*('Statistik och pålägg'!$E$39+1)*('Statistik och pålägg'!$E$39+1)*V11*W11</f>
        <v>0</v>
      </c>
      <c r="AH11" s="349">
        <f t="shared" si="1"/>
        <v>0</v>
      </c>
    </row>
    <row r="12" spans="1:34" ht="13" hidden="1" outlineLevel="1">
      <c r="A12" s="49" t="s">
        <v>31</v>
      </c>
      <c r="B12" s="35">
        <v>35</v>
      </c>
      <c r="C12" s="13"/>
      <c r="D12" s="54"/>
      <c r="E12" s="55"/>
      <c r="F12" s="56"/>
      <c r="G12" s="55"/>
      <c r="H12" s="56"/>
      <c r="I12" s="55"/>
      <c r="J12" s="56"/>
      <c r="K12" s="55"/>
      <c r="L12" s="56"/>
      <c r="M12" s="55"/>
      <c r="N12" s="54"/>
      <c r="O12" s="55"/>
      <c r="P12" s="54"/>
      <c r="Q12" s="55"/>
      <c r="R12" s="54"/>
      <c r="S12" s="55"/>
      <c r="T12" s="54"/>
      <c r="U12" s="55"/>
      <c r="V12" s="54"/>
      <c r="W12" s="55"/>
      <c r="X12" s="9">
        <f>$C12*('Statistik och pålägg'!$E$32+1)*D12*E12</f>
        <v>0</v>
      </c>
      <c r="Y12" s="9">
        <f>$C12*('Statistik och pålägg'!$E$32+1)*('Statistik och pålägg'!$E$39+1)*F12*G12</f>
        <v>0</v>
      </c>
      <c r="Z12" s="9">
        <f>$C12*('Statistik och pålägg'!$E$32+1)*('Statistik och pålägg'!$E$39+1)*('Statistik och pålägg'!$E$39+1)*H12*I12</f>
        <v>0</v>
      </c>
      <c r="AA12" s="9">
        <f>$C12*('Statistik och pålägg'!$E$32+1)*('Statistik och pålägg'!$E$39+1)*('Statistik och pålägg'!$E$39+1)*('Statistik och pålägg'!$E$39+1)*J12*K12</f>
        <v>0</v>
      </c>
      <c r="AB12" s="9">
        <f>$C12*('Statistik och pålägg'!$E$32+1)*('Statistik och pålägg'!$E$39+1)*('Statistik och pålägg'!$E$39+1)*('Statistik och pålägg'!$E$39+1)*('Statistik och pålägg'!$E$39+1)*L12*M12</f>
        <v>0</v>
      </c>
      <c r="AC12" s="9">
        <f>$C12*('Statistik och pålägg'!$E$32+1)*('Statistik och pålägg'!$E$39+1)*('Statistik och pålägg'!$E$39+1)*('Statistik och pålägg'!$E$39+1)*('Statistik och pålägg'!$E$39+1)*('Statistik och pålägg'!$E$39+1)*N12*O12</f>
        <v>0</v>
      </c>
      <c r="AD12" s="9">
        <f>$C12*('Statistik och pålägg'!$E$32+1)*('Statistik och pålägg'!$E$39+1)*('Statistik och pålägg'!$E$39+1)*('Statistik och pålägg'!$E$39+1)*('Statistik och pålägg'!$E$39+1)*('Statistik och pålägg'!$E$39+1)*('Statistik och pålägg'!$E$39+1)*P12*Q12</f>
        <v>0</v>
      </c>
      <c r="AE12" s="9">
        <f>$C12*('Statistik och pålägg'!$E$32+1)*('Statistik och pålägg'!$E$39+1)*('Statistik och pålägg'!$E$39+1)*('Statistik och pålägg'!$E$39+1)*('Statistik och pålägg'!$E$39+1)*('Statistik och pålägg'!$E$39+1)*('Statistik och pålägg'!$E$39+1)*('Statistik och pålägg'!$E$39+1)*R12*S12</f>
        <v>0</v>
      </c>
      <c r="AF12" s="9">
        <f>$C12*('Statistik och pålägg'!$E$32+1)*('Statistik och pålägg'!$E$39+1)*('Statistik och pålägg'!$E$39+1)*('Statistik och pålägg'!$E$39+1)*('Statistik och pålägg'!$E$39+1)*('Statistik och pålägg'!$E$39+1)*('Statistik och pålägg'!$E$39+1)*('Statistik och pålägg'!$E$39+1)*('Statistik och pålägg'!$E$39+1)*T12*U12</f>
        <v>0</v>
      </c>
      <c r="AG12" s="9">
        <f>$C12*('Statistik och pålägg'!$E$32+1)*('Statistik och pålägg'!$E$39+1)*('Statistik och pålägg'!$E$39+1)*('Statistik och pålägg'!$E$39+1)*('Statistik och pålägg'!$E$39+1)*('Statistik och pålägg'!$E$39+1)*('Statistik och pålägg'!$E$39+1)*('Statistik och pålägg'!$E$39+1)*('Statistik och pålägg'!$E$39+1)*('Statistik och pålägg'!$E$39+1)*V12*W12</f>
        <v>0</v>
      </c>
      <c r="AH12" s="349">
        <f t="shared" si="1"/>
        <v>0</v>
      </c>
    </row>
    <row r="13" spans="1:34" ht="13" hidden="1" outlineLevel="1">
      <c r="A13" s="49" t="s">
        <v>32</v>
      </c>
      <c r="B13" s="35">
        <v>35</v>
      </c>
      <c r="C13" s="13"/>
      <c r="D13" s="54"/>
      <c r="E13" s="55"/>
      <c r="F13" s="56"/>
      <c r="G13" s="55"/>
      <c r="H13" s="56"/>
      <c r="I13" s="55"/>
      <c r="J13" s="56"/>
      <c r="K13" s="55"/>
      <c r="L13" s="56"/>
      <c r="M13" s="55"/>
      <c r="N13" s="54"/>
      <c r="O13" s="55"/>
      <c r="P13" s="54"/>
      <c r="Q13" s="55"/>
      <c r="R13" s="54"/>
      <c r="S13" s="55"/>
      <c r="T13" s="54"/>
      <c r="U13" s="55"/>
      <c r="V13" s="54"/>
      <c r="W13" s="55"/>
      <c r="X13" s="9">
        <f>$C13*('Statistik och pålägg'!$E$32+1)*D13*E13</f>
        <v>0</v>
      </c>
      <c r="Y13" s="9">
        <f>$C13*('Statistik och pålägg'!$E$32+1)*('Statistik och pålägg'!$E$39+1)*F13*G13</f>
        <v>0</v>
      </c>
      <c r="Z13" s="9">
        <f>$C13*('Statistik och pålägg'!$E$32+1)*('Statistik och pålägg'!$E$39+1)*('Statistik och pålägg'!$E$39+1)*H13*I13</f>
        <v>0</v>
      </c>
      <c r="AA13" s="9">
        <f>$C13*('Statistik och pålägg'!$E$32+1)*('Statistik och pålägg'!$E$39+1)*('Statistik och pålägg'!$E$39+1)*('Statistik och pålägg'!$E$39+1)*J13*K13</f>
        <v>0</v>
      </c>
      <c r="AB13" s="9">
        <f>$C13*('Statistik och pålägg'!$E$32+1)*('Statistik och pålägg'!$E$39+1)*('Statistik och pålägg'!$E$39+1)*('Statistik och pålägg'!$E$39+1)*('Statistik och pålägg'!$E$39+1)*L13*M13</f>
        <v>0</v>
      </c>
      <c r="AC13" s="9">
        <f>$C13*('Statistik och pålägg'!$E$32+1)*('Statistik och pålägg'!$E$39+1)*('Statistik och pålägg'!$E$39+1)*('Statistik och pålägg'!$E$39+1)*('Statistik och pålägg'!$E$39+1)*('Statistik och pålägg'!$E$39+1)*N13*O13</f>
        <v>0</v>
      </c>
      <c r="AD13" s="9">
        <f>$C13*('Statistik och pålägg'!$E$32+1)*('Statistik och pålägg'!$E$39+1)*('Statistik och pålägg'!$E$39+1)*('Statistik och pålägg'!$E$39+1)*('Statistik och pålägg'!$E$39+1)*('Statistik och pålägg'!$E$39+1)*('Statistik och pålägg'!$E$39+1)*P13*Q13</f>
        <v>0</v>
      </c>
      <c r="AE13" s="9">
        <f>$C13*('Statistik och pålägg'!$E$32+1)*('Statistik och pålägg'!$E$39+1)*('Statistik och pålägg'!$E$39+1)*('Statistik och pålägg'!$E$39+1)*('Statistik och pålägg'!$E$39+1)*('Statistik och pålägg'!$E$39+1)*('Statistik och pålägg'!$E$39+1)*('Statistik och pålägg'!$E$39+1)*R13*S13</f>
        <v>0</v>
      </c>
      <c r="AF13" s="9">
        <f>$C13*('Statistik och pålägg'!$E$32+1)*('Statistik och pålägg'!$E$39+1)*('Statistik och pålägg'!$E$39+1)*('Statistik och pålägg'!$E$39+1)*('Statistik och pålägg'!$E$39+1)*('Statistik och pålägg'!$E$39+1)*('Statistik och pålägg'!$E$39+1)*('Statistik och pålägg'!$E$39+1)*('Statistik och pålägg'!$E$39+1)*T13*U13</f>
        <v>0</v>
      </c>
      <c r="AG13" s="9">
        <f>$C13*('Statistik och pålägg'!$E$32+1)*('Statistik och pålägg'!$E$39+1)*('Statistik och pålägg'!$E$39+1)*('Statistik och pålägg'!$E$39+1)*('Statistik och pålägg'!$E$39+1)*('Statistik och pålägg'!$E$39+1)*('Statistik och pålägg'!$E$39+1)*('Statistik och pålägg'!$E$39+1)*('Statistik och pålägg'!$E$39+1)*('Statistik och pålägg'!$E$39+1)*V13*W13</f>
        <v>0</v>
      </c>
      <c r="AH13" s="349">
        <f t="shared" si="1"/>
        <v>0</v>
      </c>
    </row>
    <row r="14" spans="1:34" ht="13" hidden="1" outlineLevel="1">
      <c r="A14" s="49" t="s">
        <v>33</v>
      </c>
      <c r="B14" s="35">
        <v>35</v>
      </c>
      <c r="C14" s="13"/>
      <c r="D14" s="54"/>
      <c r="E14" s="55"/>
      <c r="F14" s="56"/>
      <c r="G14" s="55"/>
      <c r="H14" s="56"/>
      <c r="I14" s="55"/>
      <c r="J14" s="56"/>
      <c r="K14" s="55"/>
      <c r="L14" s="56"/>
      <c r="M14" s="55"/>
      <c r="N14" s="54"/>
      <c r="O14" s="55"/>
      <c r="P14" s="54"/>
      <c r="Q14" s="55"/>
      <c r="R14" s="54"/>
      <c r="S14" s="55"/>
      <c r="T14" s="54"/>
      <c r="U14" s="55"/>
      <c r="V14" s="54"/>
      <c r="W14" s="55"/>
      <c r="X14" s="9">
        <f>$C14*('Statistik och pålägg'!$E$32+1)*D14*E14</f>
        <v>0</v>
      </c>
      <c r="Y14" s="9">
        <f>$C14*('Statistik och pålägg'!$E$32+1)*('Statistik och pålägg'!$E$39+1)*F14*G14</f>
        <v>0</v>
      </c>
      <c r="Z14" s="9">
        <f>$C14*('Statistik och pålägg'!$E$32+1)*('Statistik och pålägg'!$E$39+1)*('Statistik och pålägg'!$E$39+1)*H14*I14</f>
        <v>0</v>
      </c>
      <c r="AA14" s="9">
        <f>$C14*('Statistik och pålägg'!$E$32+1)*('Statistik och pålägg'!$E$39+1)*('Statistik och pålägg'!$E$39+1)*('Statistik och pålägg'!$E$39+1)*J14*K14</f>
        <v>0</v>
      </c>
      <c r="AB14" s="9">
        <f>$C14*('Statistik och pålägg'!$E$32+1)*('Statistik och pålägg'!$E$39+1)*('Statistik och pålägg'!$E$39+1)*('Statistik och pålägg'!$E$39+1)*('Statistik och pålägg'!$E$39+1)*L14*M14</f>
        <v>0</v>
      </c>
      <c r="AC14" s="9">
        <f>$C14*('Statistik och pålägg'!$E$32+1)*('Statistik och pålägg'!$E$39+1)*('Statistik och pålägg'!$E$39+1)*('Statistik och pålägg'!$E$39+1)*('Statistik och pålägg'!$E$39+1)*('Statistik och pålägg'!$E$39+1)*N14*O14</f>
        <v>0</v>
      </c>
      <c r="AD14" s="9">
        <f>$C14*('Statistik och pålägg'!$E$32+1)*('Statistik och pålägg'!$E$39+1)*('Statistik och pålägg'!$E$39+1)*('Statistik och pålägg'!$E$39+1)*('Statistik och pålägg'!$E$39+1)*('Statistik och pålägg'!$E$39+1)*('Statistik och pålägg'!$E$39+1)*P14*Q14</f>
        <v>0</v>
      </c>
      <c r="AE14" s="9">
        <f>$C14*('Statistik och pålägg'!$E$32+1)*('Statistik och pålägg'!$E$39+1)*('Statistik och pålägg'!$E$39+1)*('Statistik och pålägg'!$E$39+1)*('Statistik och pålägg'!$E$39+1)*('Statistik och pålägg'!$E$39+1)*('Statistik och pålägg'!$E$39+1)*('Statistik och pålägg'!$E$39+1)*R14*S14</f>
        <v>0</v>
      </c>
      <c r="AF14" s="9">
        <f>$C14*('Statistik och pålägg'!$E$32+1)*('Statistik och pålägg'!$E$39+1)*('Statistik och pålägg'!$E$39+1)*('Statistik och pålägg'!$E$39+1)*('Statistik och pålägg'!$E$39+1)*('Statistik och pålägg'!$E$39+1)*('Statistik och pålägg'!$E$39+1)*('Statistik och pålägg'!$E$39+1)*('Statistik och pålägg'!$E$39+1)*T14*U14</f>
        <v>0</v>
      </c>
      <c r="AG14" s="9">
        <f>$C14*('Statistik och pålägg'!$E$32+1)*('Statistik och pålägg'!$E$39+1)*('Statistik och pålägg'!$E$39+1)*('Statistik och pålägg'!$E$39+1)*('Statistik och pålägg'!$E$39+1)*('Statistik och pålägg'!$E$39+1)*('Statistik och pålägg'!$E$39+1)*('Statistik och pålägg'!$E$39+1)*('Statistik och pålägg'!$E$39+1)*('Statistik och pålägg'!$E$39+1)*V14*W14</f>
        <v>0</v>
      </c>
      <c r="AH14" s="349">
        <f t="shared" si="1"/>
        <v>0</v>
      </c>
    </row>
    <row r="15" spans="1:34" ht="13" hidden="1" outlineLevel="1">
      <c r="A15" s="49" t="s">
        <v>103</v>
      </c>
      <c r="B15" s="35">
        <v>35</v>
      </c>
      <c r="C15" s="13"/>
      <c r="D15" s="54"/>
      <c r="E15" s="55"/>
      <c r="F15" s="56"/>
      <c r="G15" s="55"/>
      <c r="H15" s="56"/>
      <c r="I15" s="55"/>
      <c r="J15" s="56"/>
      <c r="K15" s="55"/>
      <c r="L15" s="56"/>
      <c r="M15" s="55"/>
      <c r="N15" s="54"/>
      <c r="O15" s="55"/>
      <c r="P15" s="54"/>
      <c r="Q15" s="55"/>
      <c r="R15" s="54"/>
      <c r="S15" s="55"/>
      <c r="T15" s="54"/>
      <c r="U15" s="55"/>
      <c r="V15" s="54"/>
      <c r="W15" s="55"/>
      <c r="X15" s="9">
        <f>$C15*('Statistik och pålägg'!$E$32+1)*D15*E15</f>
        <v>0</v>
      </c>
      <c r="Y15" s="9">
        <f>$C15*('Statistik och pålägg'!$E$32+1)*('Statistik och pålägg'!$E$39+1)*F15*G15</f>
        <v>0</v>
      </c>
      <c r="Z15" s="9">
        <f>$C15*('Statistik och pålägg'!$E$32+1)*('Statistik och pålägg'!$E$39+1)*('Statistik och pålägg'!$E$39+1)*H15*I15</f>
        <v>0</v>
      </c>
      <c r="AA15" s="9">
        <f>$C15*('Statistik och pålägg'!$E$32+1)*('Statistik och pålägg'!$E$39+1)*('Statistik och pålägg'!$E$39+1)*('Statistik och pålägg'!$E$39+1)*J15*K15</f>
        <v>0</v>
      </c>
      <c r="AB15" s="9">
        <f>$C15*('Statistik och pålägg'!$E$32+1)*('Statistik och pålägg'!$E$39+1)*('Statistik och pålägg'!$E$39+1)*('Statistik och pålägg'!$E$39+1)*('Statistik och pålägg'!$E$39+1)*L15*M15</f>
        <v>0</v>
      </c>
      <c r="AC15" s="9">
        <f>$C15*('Statistik och pålägg'!$E$32+1)*('Statistik och pålägg'!$E$39+1)*('Statistik och pålägg'!$E$39+1)*('Statistik och pålägg'!$E$39+1)*('Statistik och pålägg'!$E$39+1)*('Statistik och pålägg'!$E$39+1)*N15*O15</f>
        <v>0</v>
      </c>
      <c r="AD15" s="9">
        <f>$C15*('Statistik och pålägg'!$E$32+1)*('Statistik och pålägg'!$E$39+1)*('Statistik och pålägg'!$E$39+1)*('Statistik och pålägg'!$E$39+1)*('Statistik och pålägg'!$E$39+1)*('Statistik och pålägg'!$E$39+1)*('Statistik och pålägg'!$E$39+1)*P15*Q15</f>
        <v>0</v>
      </c>
      <c r="AE15" s="9">
        <f>$C15*('Statistik och pålägg'!$E$32+1)*('Statistik och pålägg'!$E$39+1)*('Statistik och pålägg'!$E$39+1)*('Statistik och pålägg'!$E$39+1)*('Statistik och pålägg'!$E$39+1)*('Statistik och pålägg'!$E$39+1)*('Statistik och pålägg'!$E$39+1)*('Statistik och pålägg'!$E$39+1)*R15*S15</f>
        <v>0</v>
      </c>
      <c r="AF15" s="9">
        <f>$C15*('Statistik och pålägg'!$E$32+1)*('Statistik och pålägg'!$E$39+1)*('Statistik och pålägg'!$E$39+1)*('Statistik och pålägg'!$E$39+1)*('Statistik och pålägg'!$E$39+1)*('Statistik och pålägg'!$E$39+1)*('Statistik och pålägg'!$E$39+1)*('Statistik och pålägg'!$E$39+1)*('Statistik och pålägg'!$E$39+1)*T15*U15</f>
        <v>0</v>
      </c>
      <c r="AG15" s="9">
        <f>$C15*('Statistik och pålägg'!$E$32+1)*('Statistik och pålägg'!$E$39+1)*('Statistik och pålägg'!$E$39+1)*('Statistik och pålägg'!$E$39+1)*('Statistik och pålägg'!$E$39+1)*('Statistik och pålägg'!$E$39+1)*('Statistik och pålägg'!$E$39+1)*('Statistik och pålägg'!$E$39+1)*('Statistik och pålägg'!$E$39+1)*('Statistik och pålägg'!$E$39+1)*V15*W15</f>
        <v>0</v>
      </c>
      <c r="AH15" s="349">
        <f t="shared" si="1"/>
        <v>0</v>
      </c>
    </row>
    <row r="16" spans="1:34" ht="13" hidden="1" outlineLevel="1">
      <c r="A16" s="49" t="s">
        <v>104</v>
      </c>
      <c r="B16" s="35">
        <v>35</v>
      </c>
      <c r="C16" s="13"/>
      <c r="D16" s="54"/>
      <c r="E16" s="55"/>
      <c r="F16" s="56"/>
      <c r="G16" s="55"/>
      <c r="H16" s="56"/>
      <c r="I16" s="55"/>
      <c r="J16" s="56"/>
      <c r="K16" s="55"/>
      <c r="L16" s="56"/>
      <c r="M16" s="55"/>
      <c r="N16" s="54"/>
      <c r="O16" s="55"/>
      <c r="P16" s="54"/>
      <c r="Q16" s="55"/>
      <c r="R16" s="54"/>
      <c r="S16" s="55"/>
      <c r="T16" s="54"/>
      <c r="U16" s="55"/>
      <c r="V16" s="54"/>
      <c r="W16" s="55"/>
      <c r="X16" s="9">
        <f>$C16*('Statistik och pålägg'!$E$32+1)*D16*E16</f>
        <v>0</v>
      </c>
      <c r="Y16" s="9">
        <f>$C16*('Statistik och pålägg'!$E$32+1)*('Statistik och pålägg'!$E$39+1)*F16*G16</f>
        <v>0</v>
      </c>
      <c r="Z16" s="9">
        <f>$C16*('Statistik och pålägg'!$E$32+1)*('Statistik och pålägg'!$E$39+1)*('Statistik och pålägg'!$E$39+1)*H16*I16</f>
        <v>0</v>
      </c>
      <c r="AA16" s="9">
        <f>$C16*('Statistik och pålägg'!$E$32+1)*('Statistik och pålägg'!$E$39+1)*('Statistik och pålägg'!$E$39+1)*('Statistik och pålägg'!$E$39+1)*J16*K16</f>
        <v>0</v>
      </c>
      <c r="AB16" s="9">
        <f>$C16*('Statistik och pålägg'!$E$32+1)*('Statistik och pålägg'!$E$39+1)*('Statistik och pålägg'!$E$39+1)*('Statistik och pålägg'!$E$39+1)*('Statistik och pålägg'!$E$39+1)*L16*M16</f>
        <v>0</v>
      </c>
      <c r="AC16" s="9">
        <f>$C16*('Statistik och pålägg'!$E$32+1)*('Statistik och pålägg'!$E$39+1)*('Statistik och pålägg'!$E$39+1)*('Statistik och pålägg'!$E$39+1)*('Statistik och pålägg'!$E$39+1)*('Statistik och pålägg'!$E$39+1)*N16*O16</f>
        <v>0</v>
      </c>
      <c r="AD16" s="9">
        <f>$C16*('Statistik och pålägg'!$E$32+1)*('Statistik och pålägg'!$E$39+1)*('Statistik och pålägg'!$E$39+1)*('Statistik och pålägg'!$E$39+1)*('Statistik och pålägg'!$E$39+1)*('Statistik och pålägg'!$E$39+1)*('Statistik och pålägg'!$E$39+1)*P16*Q16</f>
        <v>0</v>
      </c>
      <c r="AE16" s="9">
        <f>$C16*('Statistik och pålägg'!$E$32+1)*('Statistik och pålägg'!$E$39+1)*('Statistik och pålägg'!$E$39+1)*('Statistik och pålägg'!$E$39+1)*('Statistik och pålägg'!$E$39+1)*('Statistik och pålägg'!$E$39+1)*('Statistik och pålägg'!$E$39+1)*('Statistik och pålägg'!$E$39+1)*R16*S16</f>
        <v>0</v>
      </c>
      <c r="AF16" s="9">
        <f>$C16*('Statistik och pålägg'!$E$32+1)*('Statistik och pålägg'!$E$39+1)*('Statistik och pålägg'!$E$39+1)*('Statistik och pålägg'!$E$39+1)*('Statistik och pålägg'!$E$39+1)*('Statistik och pålägg'!$E$39+1)*('Statistik och pålägg'!$E$39+1)*('Statistik och pålägg'!$E$39+1)*('Statistik och pålägg'!$E$39+1)*T16*U16</f>
        <v>0</v>
      </c>
      <c r="AG16" s="9">
        <f>$C16*('Statistik och pålägg'!$E$32+1)*('Statistik och pålägg'!$E$39+1)*('Statistik och pålägg'!$E$39+1)*('Statistik och pålägg'!$E$39+1)*('Statistik och pålägg'!$E$39+1)*('Statistik och pålägg'!$E$39+1)*('Statistik och pålägg'!$E$39+1)*('Statistik och pålägg'!$E$39+1)*('Statistik och pålägg'!$E$39+1)*('Statistik och pålägg'!$E$39+1)*V16*W16</f>
        <v>0</v>
      </c>
      <c r="AH16" s="349">
        <f t="shared" si="1"/>
        <v>0</v>
      </c>
    </row>
    <row r="17" spans="1:45" ht="13" hidden="1" outlineLevel="1">
      <c r="A17" s="49" t="s">
        <v>105</v>
      </c>
      <c r="B17" s="35">
        <v>35</v>
      </c>
      <c r="C17" s="13"/>
      <c r="D17" s="54"/>
      <c r="E17" s="55"/>
      <c r="F17" s="56"/>
      <c r="G17" s="55"/>
      <c r="H17" s="56"/>
      <c r="I17" s="55"/>
      <c r="J17" s="56"/>
      <c r="K17" s="55"/>
      <c r="L17" s="56"/>
      <c r="M17" s="55"/>
      <c r="N17" s="54"/>
      <c r="O17" s="55"/>
      <c r="P17" s="54"/>
      <c r="Q17" s="55"/>
      <c r="R17" s="54"/>
      <c r="S17" s="55"/>
      <c r="T17" s="54"/>
      <c r="U17" s="55"/>
      <c r="V17" s="54"/>
      <c r="W17" s="55"/>
      <c r="X17" s="9">
        <f>$C17*('Statistik och pålägg'!$E$32+1)*D17*E17</f>
        <v>0</v>
      </c>
      <c r="Y17" s="9">
        <f>$C17*('Statistik och pålägg'!$E$32+1)*('Statistik och pålägg'!$E$39+1)*F17*G17</f>
        <v>0</v>
      </c>
      <c r="Z17" s="9">
        <f>$C17*('Statistik och pålägg'!$E$32+1)*('Statistik och pålägg'!$E$39+1)*('Statistik och pålägg'!$E$39+1)*H17*I17</f>
        <v>0</v>
      </c>
      <c r="AA17" s="9">
        <f>$C17*('Statistik och pålägg'!$E$32+1)*('Statistik och pålägg'!$E$39+1)*('Statistik och pålägg'!$E$39+1)*('Statistik och pålägg'!$E$39+1)*J17*K17</f>
        <v>0</v>
      </c>
      <c r="AB17" s="9">
        <f>$C17*('Statistik och pålägg'!$E$32+1)*('Statistik och pålägg'!$E$39+1)*('Statistik och pålägg'!$E$39+1)*('Statistik och pålägg'!$E$39+1)*('Statistik och pålägg'!$E$39+1)*L17*M17</f>
        <v>0</v>
      </c>
      <c r="AC17" s="9">
        <f>$C17*('Statistik och pålägg'!$E$32+1)*('Statistik och pålägg'!$E$39+1)*('Statistik och pålägg'!$E$39+1)*('Statistik och pålägg'!$E$39+1)*('Statistik och pålägg'!$E$39+1)*('Statistik och pålägg'!$E$39+1)*N17*O17</f>
        <v>0</v>
      </c>
      <c r="AD17" s="9">
        <f>$C17*('Statistik och pålägg'!$E$32+1)*('Statistik och pålägg'!$E$39+1)*('Statistik och pålägg'!$E$39+1)*('Statistik och pålägg'!$E$39+1)*('Statistik och pålägg'!$E$39+1)*('Statistik och pålägg'!$E$39+1)*('Statistik och pålägg'!$E$39+1)*P17*Q17</f>
        <v>0</v>
      </c>
      <c r="AE17" s="9">
        <f>$C17*('Statistik och pålägg'!$E$32+1)*('Statistik och pålägg'!$E$39+1)*('Statistik och pålägg'!$E$39+1)*('Statistik och pålägg'!$E$39+1)*('Statistik och pålägg'!$E$39+1)*('Statistik och pålägg'!$E$39+1)*('Statistik och pålägg'!$E$39+1)*('Statistik och pålägg'!$E$39+1)*R17*S17</f>
        <v>0</v>
      </c>
      <c r="AF17" s="9">
        <f>$C17*('Statistik och pålägg'!$E$32+1)*('Statistik och pålägg'!$E$39+1)*('Statistik och pålägg'!$E$39+1)*('Statistik och pålägg'!$E$39+1)*('Statistik och pålägg'!$E$39+1)*('Statistik och pålägg'!$E$39+1)*('Statistik och pålägg'!$E$39+1)*('Statistik och pålägg'!$E$39+1)*('Statistik och pålägg'!$E$39+1)*T17*U17</f>
        <v>0</v>
      </c>
      <c r="AG17" s="9">
        <f>$C17*('Statistik och pålägg'!$E$32+1)*('Statistik och pålägg'!$E$39+1)*('Statistik och pålägg'!$E$39+1)*('Statistik och pålägg'!$E$39+1)*('Statistik och pålägg'!$E$39+1)*('Statistik och pålägg'!$E$39+1)*('Statistik och pålägg'!$E$39+1)*('Statistik och pålägg'!$E$39+1)*('Statistik och pålägg'!$E$39+1)*('Statistik och pålägg'!$E$39+1)*V17*W17</f>
        <v>0</v>
      </c>
      <c r="AH17" s="349">
        <f t="shared" si="1"/>
        <v>0</v>
      </c>
    </row>
    <row r="18" spans="1:45" ht="13" hidden="1" outlineLevel="1">
      <c r="A18" s="49" t="s">
        <v>106</v>
      </c>
      <c r="B18" s="35">
        <v>35</v>
      </c>
      <c r="C18" s="13"/>
      <c r="D18" s="54"/>
      <c r="E18" s="55"/>
      <c r="F18" s="56"/>
      <c r="G18" s="55"/>
      <c r="H18" s="56"/>
      <c r="I18" s="55"/>
      <c r="J18" s="56"/>
      <c r="K18" s="55"/>
      <c r="L18" s="56"/>
      <c r="M18" s="55"/>
      <c r="N18" s="54"/>
      <c r="O18" s="55"/>
      <c r="P18" s="54"/>
      <c r="Q18" s="55"/>
      <c r="R18" s="54"/>
      <c r="S18" s="55"/>
      <c r="T18" s="54"/>
      <c r="U18" s="55"/>
      <c r="V18" s="54"/>
      <c r="W18" s="55"/>
      <c r="X18" s="9">
        <f>$C18*('Statistik och pålägg'!$E$32+1)*D18*E18</f>
        <v>0</v>
      </c>
      <c r="Y18" s="9">
        <f>$C18*('Statistik och pålägg'!$E$32+1)*('Statistik och pålägg'!$E$39+1)*F18*G18</f>
        <v>0</v>
      </c>
      <c r="Z18" s="9">
        <f>$C18*('Statistik och pålägg'!$E$32+1)*('Statistik och pålägg'!$E$39+1)*('Statistik och pålägg'!$E$39+1)*H18*I18</f>
        <v>0</v>
      </c>
      <c r="AA18" s="9">
        <f>$C18*('Statistik och pålägg'!$E$32+1)*('Statistik och pålägg'!$E$39+1)*('Statistik och pålägg'!$E$39+1)*('Statistik och pålägg'!$E$39+1)*J18*K18</f>
        <v>0</v>
      </c>
      <c r="AB18" s="9">
        <f>$C18*('Statistik och pålägg'!$E$32+1)*('Statistik och pålägg'!$E$39+1)*('Statistik och pålägg'!$E$39+1)*('Statistik och pålägg'!$E$39+1)*('Statistik och pålägg'!$E$39+1)*L18*M18</f>
        <v>0</v>
      </c>
      <c r="AC18" s="9">
        <f>$C18*('Statistik och pålägg'!$E$32+1)*('Statistik och pålägg'!$E$39+1)*('Statistik och pålägg'!$E$39+1)*('Statistik och pålägg'!$E$39+1)*('Statistik och pålägg'!$E$39+1)*('Statistik och pålägg'!$E$39+1)*N18*O18</f>
        <v>0</v>
      </c>
      <c r="AD18" s="9">
        <f>$C18*('Statistik och pålägg'!$E$32+1)*('Statistik och pålägg'!$E$39+1)*('Statistik och pålägg'!$E$39+1)*('Statistik och pålägg'!$E$39+1)*('Statistik och pålägg'!$E$39+1)*('Statistik och pålägg'!$E$39+1)*('Statistik och pålägg'!$E$39+1)*P18*Q18</f>
        <v>0</v>
      </c>
      <c r="AE18" s="9">
        <f>$C18*('Statistik och pålägg'!$E$32+1)*('Statistik och pålägg'!$E$39+1)*('Statistik och pålägg'!$E$39+1)*('Statistik och pålägg'!$E$39+1)*('Statistik och pålägg'!$E$39+1)*('Statistik och pålägg'!$E$39+1)*('Statistik och pålägg'!$E$39+1)*('Statistik och pålägg'!$E$39+1)*R18*S18</f>
        <v>0</v>
      </c>
      <c r="AF18" s="9">
        <f>$C18*('Statistik och pålägg'!$E$32+1)*('Statistik och pålägg'!$E$39+1)*('Statistik och pålägg'!$E$39+1)*('Statistik och pålägg'!$E$39+1)*('Statistik och pålägg'!$E$39+1)*('Statistik och pålägg'!$E$39+1)*('Statistik och pålägg'!$E$39+1)*('Statistik och pålägg'!$E$39+1)*('Statistik och pålägg'!$E$39+1)*T18*U18</f>
        <v>0</v>
      </c>
      <c r="AG18" s="9">
        <f>$C18*('Statistik och pålägg'!$E$32+1)*('Statistik och pålägg'!$E$39+1)*('Statistik och pålägg'!$E$39+1)*('Statistik och pålägg'!$E$39+1)*('Statistik och pålägg'!$E$39+1)*('Statistik och pålägg'!$E$39+1)*('Statistik och pålägg'!$E$39+1)*('Statistik och pålägg'!$E$39+1)*('Statistik och pålägg'!$E$39+1)*('Statistik och pålägg'!$E$39+1)*V18*W18</f>
        <v>0</v>
      </c>
      <c r="AH18" s="349">
        <f t="shared" si="1"/>
        <v>0</v>
      </c>
    </row>
    <row r="19" spans="1:45" ht="13" hidden="1" outlineLevel="1">
      <c r="A19" s="58" t="s">
        <v>107</v>
      </c>
      <c r="B19" s="59">
        <v>35</v>
      </c>
      <c r="C19" s="60"/>
      <c r="D19" s="61"/>
      <c r="E19" s="62"/>
      <c r="F19" s="63"/>
      <c r="G19" s="62"/>
      <c r="H19" s="63"/>
      <c r="I19" s="62"/>
      <c r="J19" s="63"/>
      <c r="K19" s="62"/>
      <c r="L19" s="63"/>
      <c r="M19" s="62"/>
      <c r="N19" s="61"/>
      <c r="O19" s="62"/>
      <c r="P19" s="61"/>
      <c r="Q19" s="62"/>
      <c r="R19" s="61"/>
      <c r="S19" s="62"/>
      <c r="T19" s="61"/>
      <c r="U19" s="62"/>
      <c r="V19" s="61"/>
      <c r="W19" s="62"/>
      <c r="X19" s="350">
        <f>$C19*('Statistik och pålägg'!$E$32+1)*D19*E19</f>
        <v>0</v>
      </c>
      <c r="Y19" s="350">
        <f>$C19*('Statistik och pålägg'!$E$32+1)*('Statistik och pålägg'!$E$39+1)*F19*G19</f>
        <v>0</v>
      </c>
      <c r="Z19" s="350">
        <f>$C19*('Statistik och pålägg'!$E$32+1)*('Statistik och pålägg'!$E$39+1)*('Statistik och pålägg'!$E$39+1)*H19*I19</f>
        <v>0</v>
      </c>
      <c r="AA19" s="350">
        <f>$C19*('Statistik och pålägg'!$E$32+1)*('Statistik och pålägg'!$E$39+1)*('Statistik och pålägg'!$E$39+1)*('Statistik och pålägg'!$E$39+1)*J19*K19</f>
        <v>0</v>
      </c>
      <c r="AB19" s="350">
        <f>$C19*('Statistik och pålägg'!$E$32+1)*('Statistik och pålägg'!$E$39+1)*('Statistik och pålägg'!$E$39+1)*('Statistik och pålägg'!$E$39+1)*('Statistik och pålägg'!$E$39+1)*L19*M19</f>
        <v>0</v>
      </c>
      <c r="AC19" s="350">
        <f>$C19*('Statistik och pålägg'!$E$32+1)*('Statistik och pålägg'!$E$39+1)*('Statistik och pålägg'!$E$39+1)*('Statistik och pålägg'!$E$39+1)*('Statistik och pålägg'!$E$39+1)*('Statistik och pålägg'!$E$39+1)*N19*O19</f>
        <v>0</v>
      </c>
      <c r="AD19" s="350">
        <f>$C19*('Statistik och pålägg'!$E$32+1)*('Statistik och pålägg'!$E$39+1)*('Statistik och pålägg'!$E$39+1)*('Statistik och pålägg'!$E$39+1)*('Statistik och pålägg'!$E$39+1)*('Statistik och pålägg'!$E$39+1)*('Statistik och pålägg'!$E$39+1)*P19*Q19</f>
        <v>0</v>
      </c>
      <c r="AE19" s="350">
        <f>$C19*('Statistik och pålägg'!$E$32+1)*('Statistik och pålägg'!$E$39+1)*('Statistik och pålägg'!$E$39+1)*('Statistik och pålägg'!$E$39+1)*('Statistik och pålägg'!$E$39+1)*('Statistik och pålägg'!$E$39+1)*('Statistik och pålägg'!$E$39+1)*('Statistik och pålägg'!$E$39+1)*R19*S19</f>
        <v>0</v>
      </c>
      <c r="AF19" s="350">
        <f>$C19*('Statistik och pålägg'!$E$32+1)*('Statistik och pålägg'!$E$39+1)*('Statistik och pålägg'!$E$39+1)*('Statistik och pålägg'!$E$39+1)*('Statistik och pålägg'!$E$39+1)*('Statistik och pålägg'!$E$39+1)*('Statistik och pålägg'!$E$39+1)*('Statistik och pålägg'!$E$39+1)*('Statistik och pålägg'!$E$39+1)*T19*U19</f>
        <v>0</v>
      </c>
      <c r="AG19" s="350">
        <f>$C19*('Statistik och pålägg'!$E$32+1)*('Statistik och pålägg'!$E$39+1)*('Statistik och pålägg'!$E$39+1)*('Statistik och pålägg'!$E$39+1)*('Statistik och pålägg'!$E$39+1)*('Statistik och pålägg'!$E$39+1)*('Statistik och pålägg'!$E$39+1)*('Statistik och pålägg'!$E$39+1)*('Statistik och pålägg'!$E$39+1)*('Statistik och pålägg'!$E$39+1)*V19*W19</f>
        <v>0</v>
      </c>
      <c r="AH19" s="351">
        <f t="shared" si="1"/>
        <v>0</v>
      </c>
    </row>
    <row r="20" spans="1:45" ht="13.5" collapsed="1" thickBot="1">
      <c r="A20" s="64" t="s">
        <v>108</v>
      </c>
      <c r="B20" s="65"/>
      <c r="C20" s="66"/>
      <c r="D20" s="66"/>
      <c r="E20" s="66"/>
      <c r="F20" s="66"/>
      <c r="G20" s="67"/>
      <c r="H20" s="66"/>
      <c r="I20" s="67"/>
      <c r="J20" s="66"/>
      <c r="K20" s="66"/>
      <c r="L20" s="66"/>
      <c r="M20" s="66"/>
      <c r="N20" s="66"/>
      <c r="O20" s="66"/>
      <c r="P20" s="66"/>
      <c r="Q20" s="66"/>
      <c r="R20" s="66"/>
      <c r="S20" s="66"/>
      <c r="T20" s="66"/>
      <c r="U20" s="66"/>
      <c r="V20" s="66"/>
      <c r="W20" s="66"/>
      <c r="X20" s="352">
        <f>SUM(X5:X19)</f>
        <v>0</v>
      </c>
      <c r="Y20" s="352">
        <f>SUM(Y5:Y19)</f>
        <v>0</v>
      </c>
      <c r="Z20" s="352">
        <f>SUM(Z5:Z19)</f>
        <v>0</v>
      </c>
      <c r="AA20" s="352">
        <f t="shared" ref="AA20:AG20" si="2">SUM(AA5:AA19)</f>
        <v>0</v>
      </c>
      <c r="AB20" s="352">
        <f t="shared" si="2"/>
        <v>0</v>
      </c>
      <c r="AC20" s="352">
        <f t="shared" si="2"/>
        <v>0</v>
      </c>
      <c r="AD20" s="352">
        <f t="shared" si="2"/>
        <v>0</v>
      </c>
      <c r="AE20" s="352">
        <f t="shared" si="2"/>
        <v>0</v>
      </c>
      <c r="AF20" s="352">
        <f t="shared" si="2"/>
        <v>0</v>
      </c>
      <c r="AG20" s="352">
        <f t="shared" si="2"/>
        <v>0</v>
      </c>
      <c r="AH20" s="353">
        <f>SUM(AH5:AH19)</f>
        <v>0</v>
      </c>
      <c r="AI20" s="68"/>
      <c r="AJ20" s="68"/>
      <c r="AK20" s="68"/>
      <c r="AL20" s="68"/>
    </row>
    <row r="21" spans="1:45" ht="13">
      <c r="A21" s="69"/>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68"/>
      <c r="AC21" s="68"/>
      <c r="AD21" s="68"/>
      <c r="AE21" s="68"/>
      <c r="AF21" s="68"/>
      <c r="AG21" s="68"/>
      <c r="AH21" s="68"/>
      <c r="AI21" s="68"/>
      <c r="AJ21" s="68"/>
      <c r="AK21" s="68"/>
      <c r="AL21" s="68"/>
      <c r="AM21" s="68"/>
      <c r="AN21" s="68"/>
      <c r="AO21" s="68"/>
      <c r="AP21" s="68"/>
      <c r="AQ21" s="68"/>
      <c r="AR21" s="68"/>
      <c r="AS21" s="68"/>
    </row>
    <row r="22" spans="1:45" ht="13">
      <c r="A22" s="69"/>
      <c r="C22" s="70"/>
      <c r="D22" s="70"/>
      <c r="E22" s="70"/>
      <c r="F22" s="70"/>
      <c r="G22" s="70"/>
      <c r="H22" s="70"/>
      <c r="I22" s="70"/>
      <c r="J22" s="70"/>
      <c r="K22" s="70"/>
      <c r="L22" s="70"/>
      <c r="M22" s="70"/>
      <c r="N22" s="70"/>
      <c r="O22" s="70"/>
      <c r="P22" s="70"/>
      <c r="Q22" s="70"/>
      <c r="R22" s="70"/>
      <c r="S22" s="70"/>
      <c r="T22" s="70"/>
      <c r="U22" s="70"/>
      <c r="V22" s="70"/>
      <c r="W22" s="70"/>
      <c r="X22" s="70"/>
      <c r="Y22" s="70"/>
      <c r="Z22" s="70"/>
      <c r="AA22" s="70"/>
      <c r="AB22" s="68"/>
      <c r="AC22" s="68"/>
      <c r="AD22" s="68"/>
      <c r="AE22" s="68"/>
      <c r="AF22" s="68"/>
      <c r="AG22" s="68"/>
      <c r="AH22" s="68"/>
      <c r="AI22" s="71"/>
      <c r="AJ22" s="71"/>
      <c r="AK22" s="71"/>
      <c r="AL22" s="71"/>
      <c r="AM22" s="71"/>
      <c r="AN22" s="71"/>
      <c r="AO22" s="71"/>
      <c r="AP22" s="71"/>
      <c r="AQ22" s="71"/>
      <c r="AR22" s="71"/>
      <c r="AS22" s="71"/>
    </row>
    <row r="23" spans="1:45" ht="16" thickBot="1">
      <c r="A23" s="72" t="s">
        <v>88</v>
      </c>
      <c r="J23" s="73"/>
      <c r="AB23" s="71"/>
      <c r="AC23" s="71"/>
      <c r="AD23" s="71"/>
      <c r="AE23" s="71"/>
      <c r="AF23" s="71"/>
      <c r="AG23" s="71"/>
      <c r="AH23" s="71"/>
      <c r="AJ23" s="71"/>
      <c r="AK23" s="71"/>
      <c r="AL23" s="71"/>
      <c r="AM23" s="71"/>
      <c r="AN23" s="71"/>
      <c r="AO23" s="71"/>
      <c r="AP23" s="71"/>
      <c r="AQ23" s="71"/>
      <c r="AR23" s="71"/>
      <c r="AS23" s="71"/>
    </row>
    <row r="24" spans="1:45" ht="26">
      <c r="A24" s="45" t="s">
        <v>96</v>
      </c>
      <c r="B24" s="74"/>
      <c r="C24" s="75" t="s">
        <v>177</v>
      </c>
      <c r="D24" s="75" t="s">
        <v>178</v>
      </c>
      <c r="E24" s="75" t="s">
        <v>179</v>
      </c>
      <c r="F24" s="75" t="s">
        <v>180</v>
      </c>
      <c r="G24" s="75" t="s">
        <v>181</v>
      </c>
      <c r="H24" s="75" t="s">
        <v>182</v>
      </c>
      <c r="I24" s="75" t="s">
        <v>183</v>
      </c>
      <c r="J24" s="75" t="s">
        <v>184</v>
      </c>
      <c r="K24" s="75" t="s">
        <v>185</v>
      </c>
      <c r="L24" s="76" t="s">
        <v>186</v>
      </c>
      <c r="AC24" s="71"/>
      <c r="AD24" s="71"/>
      <c r="AE24" s="71"/>
      <c r="AF24" s="71"/>
      <c r="AG24" s="71"/>
      <c r="AH24" s="71"/>
      <c r="AI24" s="71"/>
    </row>
    <row r="25" spans="1:45">
      <c r="A25" s="20" t="str">
        <f t="shared" ref="A25:A39" si="3">A5</f>
        <v>Person 1</v>
      </c>
      <c r="B25" s="366"/>
      <c r="C25" s="367">
        <f>B5/12*E5</f>
        <v>35</v>
      </c>
      <c r="D25" s="367">
        <f>B5/12*G5</f>
        <v>35</v>
      </c>
      <c r="E25" s="367">
        <f>B5/12*I5</f>
        <v>35</v>
      </c>
      <c r="F25" s="367">
        <f>B5/12*K5</f>
        <v>35</v>
      </c>
      <c r="G25" s="367">
        <f>B5/12*M5</f>
        <v>35</v>
      </c>
      <c r="H25" s="367">
        <v>35</v>
      </c>
      <c r="I25" s="367">
        <v>35</v>
      </c>
      <c r="J25" s="367">
        <v>35</v>
      </c>
      <c r="K25" s="367">
        <v>35</v>
      </c>
      <c r="L25" s="368">
        <v>35</v>
      </c>
      <c r="AC25" s="71"/>
      <c r="AD25" s="71"/>
      <c r="AE25" s="71"/>
      <c r="AF25" s="71"/>
      <c r="AG25" s="71"/>
      <c r="AH25" s="71"/>
      <c r="AI25" s="71"/>
    </row>
    <row r="26" spans="1:45">
      <c r="A26" s="20" t="str">
        <f t="shared" si="3"/>
        <v>Person 2</v>
      </c>
      <c r="B26" s="369"/>
      <c r="C26" s="370">
        <f>B6/12*E6</f>
        <v>35</v>
      </c>
      <c r="D26" s="370">
        <f>B6/12*G6</f>
        <v>35</v>
      </c>
      <c r="E26" s="370">
        <f>B6/12*I6</f>
        <v>35</v>
      </c>
      <c r="F26" s="370">
        <f>B6/12*K6</f>
        <v>35</v>
      </c>
      <c r="G26" s="370">
        <f>B6/12*M6</f>
        <v>35</v>
      </c>
      <c r="H26" s="370">
        <f>B6/12*O6</f>
        <v>35</v>
      </c>
      <c r="I26" s="370">
        <f>B6/12*Q6</f>
        <v>35</v>
      </c>
      <c r="J26" s="370">
        <f>B6/12*S6</f>
        <v>35</v>
      </c>
      <c r="K26" s="370">
        <f>B6/12*U6</f>
        <v>35</v>
      </c>
      <c r="L26" s="371">
        <f>B6/12*W6</f>
        <v>35</v>
      </c>
      <c r="AC26" s="71"/>
      <c r="AD26" s="71"/>
      <c r="AE26" s="71"/>
      <c r="AF26" s="71"/>
      <c r="AG26" s="71"/>
      <c r="AH26" s="71"/>
      <c r="AI26" s="71"/>
    </row>
    <row r="27" spans="1:45">
      <c r="A27" s="20" t="str">
        <f t="shared" si="3"/>
        <v>Person 3</v>
      </c>
      <c r="B27" s="369"/>
      <c r="C27" s="370">
        <f t="shared" ref="C27:C39" si="4">B7/12*E7</f>
        <v>35</v>
      </c>
      <c r="D27" s="370">
        <f t="shared" ref="D27:D39" si="5">B7/12*G7</f>
        <v>35</v>
      </c>
      <c r="E27" s="370">
        <f t="shared" ref="E27:E39" si="6">B7/12*I7</f>
        <v>35</v>
      </c>
      <c r="F27" s="370">
        <f t="shared" ref="F27:F39" si="7">B7/12*K7</f>
        <v>35</v>
      </c>
      <c r="G27" s="370">
        <f t="shared" ref="G27:G39" si="8">B7/12*M7</f>
        <v>35</v>
      </c>
      <c r="H27" s="370">
        <f t="shared" ref="H27:H39" si="9">B7/12*O7</f>
        <v>35</v>
      </c>
      <c r="I27" s="370">
        <f t="shared" ref="I27:I39" si="10">B7/12*Q7</f>
        <v>35</v>
      </c>
      <c r="J27" s="370">
        <f t="shared" ref="J27:J39" si="11">B7/12*S7</f>
        <v>35</v>
      </c>
      <c r="K27" s="370">
        <f t="shared" ref="K27:K39" si="12">B7/12*U7</f>
        <v>35</v>
      </c>
      <c r="L27" s="371">
        <f t="shared" ref="L27:L39" si="13">B7/12*W7</f>
        <v>35</v>
      </c>
      <c r="X27" s="78"/>
      <c r="AC27" s="71"/>
      <c r="AD27" s="71"/>
      <c r="AE27" s="71"/>
      <c r="AF27" s="71"/>
      <c r="AG27" s="71"/>
      <c r="AH27" s="71"/>
      <c r="AI27" s="71"/>
    </row>
    <row r="28" spans="1:45">
      <c r="A28" s="20" t="str">
        <f t="shared" si="3"/>
        <v>Person 4</v>
      </c>
      <c r="B28" s="369"/>
      <c r="C28" s="370">
        <f t="shared" si="4"/>
        <v>35</v>
      </c>
      <c r="D28" s="370">
        <f t="shared" si="5"/>
        <v>35</v>
      </c>
      <c r="E28" s="370">
        <f t="shared" si="6"/>
        <v>35</v>
      </c>
      <c r="F28" s="370">
        <f t="shared" si="7"/>
        <v>35</v>
      </c>
      <c r="G28" s="370">
        <f t="shared" si="8"/>
        <v>35</v>
      </c>
      <c r="H28" s="370">
        <f t="shared" si="9"/>
        <v>35</v>
      </c>
      <c r="I28" s="370">
        <f t="shared" si="10"/>
        <v>35</v>
      </c>
      <c r="J28" s="370">
        <f t="shared" si="11"/>
        <v>35</v>
      </c>
      <c r="K28" s="370">
        <f t="shared" si="12"/>
        <v>35</v>
      </c>
      <c r="L28" s="371">
        <f t="shared" si="13"/>
        <v>35</v>
      </c>
      <c r="X28" s="78"/>
      <c r="AC28" s="71"/>
      <c r="AD28" s="71"/>
      <c r="AE28" s="71"/>
      <c r="AF28" s="71"/>
      <c r="AG28" s="71"/>
      <c r="AH28" s="71"/>
      <c r="AI28" s="71"/>
    </row>
    <row r="29" spans="1:45">
      <c r="A29" s="372" t="str">
        <f t="shared" si="3"/>
        <v>Person 5</v>
      </c>
      <c r="B29" s="373"/>
      <c r="C29" s="374">
        <f t="shared" si="4"/>
        <v>35</v>
      </c>
      <c r="D29" s="374">
        <f t="shared" si="5"/>
        <v>35</v>
      </c>
      <c r="E29" s="374">
        <f t="shared" si="6"/>
        <v>35</v>
      </c>
      <c r="F29" s="374">
        <f t="shared" si="7"/>
        <v>35</v>
      </c>
      <c r="G29" s="374">
        <f t="shared" si="8"/>
        <v>35</v>
      </c>
      <c r="H29" s="374">
        <f t="shared" si="9"/>
        <v>35</v>
      </c>
      <c r="I29" s="374">
        <f t="shared" si="10"/>
        <v>35</v>
      </c>
      <c r="J29" s="374">
        <f t="shared" si="11"/>
        <v>35</v>
      </c>
      <c r="K29" s="374">
        <f t="shared" si="12"/>
        <v>35</v>
      </c>
      <c r="L29" s="375">
        <f t="shared" si="13"/>
        <v>35</v>
      </c>
      <c r="AC29" s="71"/>
      <c r="AD29" s="71"/>
      <c r="AE29" s="71"/>
      <c r="AF29" s="71"/>
      <c r="AG29" s="71"/>
      <c r="AH29" s="71"/>
      <c r="AI29" s="71"/>
    </row>
    <row r="30" spans="1:45" hidden="1" outlineLevel="1">
      <c r="A30" s="20" t="str">
        <f t="shared" si="3"/>
        <v>Person 6</v>
      </c>
      <c r="B30" s="369"/>
      <c r="C30" s="370">
        <f t="shared" si="4"/>
        <v>0</v>
      </c>
      <c r="D30" s="370">
        <f t="shared" si="5"/>
        <v>0</v>
      </c>
      <c r="E30" s="370">
        <f t="shared" si="6"/>
        <v>0</v>
      </c>
      <c r="F30" s="370">
        <f t="shared" si="7"/>
        <v>0</v>
      </c>
      <c r="G30" s="370">
        <f t="shared" si="8"/>
        <v>0</v>
      </c>
      <c r="H30" s="370">
        <f t="shared" si="9"/>
        <v>0</v>
      </c>
      <c r="I30" s="370">
        <f t="shared" si="10"/>
        <v>0</v>
      </c>
      <c r="J30" s="370">
        <f t="shared" si="11"/>
        <v>0</v>
      </c>
      <c r="K30" s="370">
        <f t="shared" si="12"/>
        <v>0</v>
      </c>
      <c r="L30" s="371">
        <f t="shared" si="13"/>
        <v>0</v>
      </c>
      <c r="AC30" s="71"/>
      <c r="AD30" s="71"/>
      <c r="AE30" s="71"/>
      <c r="AF30" s="71"/>
      <c r="AG30" s="71"/>
      <c r="AH30" s="71"/>
      <c r="AI30" s="71"/>
    </row>
    <row r="31" spans="1:45" hidden="1" outlineLevel="1">
      <c r="A31" s="20" t="str">
        <f t="shared" si="3"/>
        <v>Person 7</v>
      </c>
      <c r="B31" s="369"/>
      <c r="C31" s="370">
        <f t="shared" si="4"/>
        <v>0</v>
      </c>
      <c r="D31" s="370">
        <f t="shared" si="5"/>
        <v>0</v>
      </c>
      <c r="E31" s="370">
        <f t="shared" si="6"/>
        <v>0</v>
      </c>
      <c r="F31" s="370">
        <f t="shared" si="7"/>
        <v>0</v>
      </c>
      <c r="G31" s="370">
        <f t="shared" si="8"/>
        <v>0</v>
      </c>
      <c r="H31" s="370">
        <f t="shared" si="9"/>
        <v>0</v>
      </c>
      <c r="I31" s="370">
        <f t="shared" si="10"/>
        <v>0</v>
      </c>
      <c r="J31" s="370">
        <f t="shared" si="11"/>
        <v>0</v>
      </c>
      <c r="K31" s="370">
        <f t="shared" si="12"/>
        <v>0</v>
      </c>
      <c r="L31" s="371">
        <f t="shared" si="13"/>
        <v>0</v>
      </c>
      <c r="AC31" s="71"/>
      <c r="AD31" s="71"/>
      <c r="AE31" s="71"/>
      <c r="AF31" s="71"/>
      <c r="AG31" s="71"/>
      <c r="AH31" s="71"/>
      <c r="AI31" s="71"/>
    </row>
    <row r="32" spans="1:45" hidden="1" outlineLevel="1">
      <c r="A32" s="20" t="str">
        <f t="shared" si="3"/>
        <v>Person 8</v>
      </c>
      <c r="B32" s="369"/>
      <c r="C32" s="370">
        <f t="shared" si="4"/>
        <v>0</v>
      </c>
      <c r="D32" s="370">
        <f t="shared" si="5"/>
        <v>0</v>
      </c>
      <c r="E32" s="370">
        <f t="shared" si="6"/>
        <v>0</v>
      </c>
      <c r="F32" s="370">
        <f t="shared" si="7"/>
        <v>0</v>
      </c>
      <c r="G32" s="370">
        <f t="shared" si="8"/>
        <v>0</v>
      </c>
      <c r="H32" s="370">
        <f t="shared" si="9"/>
        <v>0</v>
      </c>
      <c r="I32" s="370">
        <f t="shared" si="10"/>
        <v>0</v>
      </c>
      <c r="J32" s="370">
        <f t="shared" si="11"/>
        <v>0</v>
      </c>
      <c r="K32" s="370">
        <f t="shared" si="12"/>
        <v>0</v>
      </c>
      <c r="L32" s="371">
        <f t="shared" si="13"/>
        <v>0</v>
      </c>
      <c r="AC32" s="71"/>
      <c r="AD32" s="71"/>
      <c r="AE32" s="71"/>
      <c r="AF32" s="71"/>
      <c r="AG32" s="71"/>
      <c r="AH32" s="71"/>
      <c r="AI32" s="71"/>
    </row>
    <row r="33" spans="1:35" hidden="1" outlineLevel="1">
      <c r="A33" s="20" t="str">
        <f t="shared" si="3"/>
        <v>Person 9</v>
      </c>
      <c r="B33" s="369"/>
      <c r="C33" s="370">
        <f t="shared" si="4"/>
        <v>0</v>
      </c>
      <c r="D33" s="370">
        <f t="shared" si="5"/>
        <v>0</v>
      </c>
      <c r="E33" s="370">
        <f t="shared" si="6"/>
        <v>0</v>
      </c>
      <c r="F33" s="370">
        <f t="shared" si="7"/>
        <v>0</v>
      </c>
      <c r="G33" s="370">
        <f t="shared" si="8"/>
        <v>0</v>
      </c>
      <c r="H33" s="370">
        <f t="shared" si="9"/>
        <v>0</v>
      </c>
      <c r="I33" s="370">
        <f t="shared" si="10"/>
        <v>0</v>
      </c>
      <c r="J33" s="370">
        <f t="shared" si="11"/>
        <v>0</v>
      </c>
      <c r="K33" s="370">
        <f t="shared" si="12"/>
        <v>0</v>
      </c>
      <c r="L33" s="371">
        <f t="shared" si="13"/>
        <v>0</v>
      </c>
      <c r="AC33" s="71"/>
      <c r="AD33" s="71"/>
      <c r="AE33" s="71"/>
      <c r="AF33" s="71"/>
      <c r="AG33" s="71"/>
      <c r="AH33" s="71"/>
      <c r="AI33" s="71"/>
    </row>
    <row r="34" spans="1:35" hidden="1" outlineLevel="1">
      <c r="A34" s="20" t="str">
        <f t="shared" si="3"/>
        <v>Person 10</v>
      </c>
      <c r="B34" s="369"/>
      <c r="C34" s="370">
        <f t="shared" si="4"/>
        <v>0</v>
      </c>
      <c r="D34" s="370">
        <f t="shared" si="5"/>
        <v>0</v>
      </c>
      <c r="E34" s="370">
        <f t="shared" si="6"/>
        <v>0</v>
      </c>
      <c r="F34" s="370">
        <f t="shared" si="7"/>
        <v>0</v>
      </c>
      <c r="G34" s="370">
        <f t="shared" si="8"/>
        <v>0</v>
      </c>
      <c r="H34" s="370">
        <f t="shared" si="9"/>
        <v>0</v>
      </c>
      <c r="I34" s="370">
        <f t="shared" si="10"/>
        <v>0</v>
      </c>
      <c r="J34" s="370">
        <f t="shared" si="11"/>
        <v>0</v>
      </c>
      <c r="K34" s="370">
        <f t="shared" si="12"/>
        <v>0</v>
      </c>
      <c r="L34" s="371">
        <f t="shared" si="13"/>
        <v>0</v>
      </c>
      <c r="AC34" s="71"/>
      <c r="AD34" s="71"/>
      <c r="AE34" s="71"/>
      <c r="AF34" s="71"/>
      <c r="AG34" s="71"/>
      <c r="AH34" s="71"/>
      <c r="AI34" s="71"/>
    </row>
    <row r="35" spans="1:35" hidden="1" outlineLevel="1">
      <c r="A35" s="20" t="str">
        <f t="shared" si="3"/>
        <v>Person 11</v>
      </c>
      <c r="B35" s="369"/>
      <c r="C35" s="370">
        <f t="shared" si="4"/>
        <v>0</v>
      </c>
      <c r="D35" s="370">
        <f t="shared" si="5"/>
        <v>0</v>
      </c>
      <c r="E35" s="370">
        <f t="shared" si="6"/>
        <v>0</v>
      </c>
      <c r="F35" s="370">
        <f t="shared" si="7"/>
        <v>0</v>
      </c>
      <c r="G35" s="370">
        <f t="shared" si="8"/>
        <v>0</v>
      </c>
      <c r="H35" s="370">
        <f t="shared" si="9"/>
        <v>0</v>
      </c>
      <c r="I35" s="370">
        <f t="shared" si="10"/>
        <v>0</v>
      </c>
      <c r="J35" s="370">
        <f t="shared" si="11"/>
        <v>0</v>
      </c>
      <c r="K35" s="370">
        <f t="shared" si="12"/>
        <v>0</v>
      </c>
      <c r="L35" s="371">
        <f t="shared" si="13"/>
        <v>0</v>
      </c>
      <c r="AC35" s="71"/>
      <c r="AD35" s="71"/>
      <c r="AE35" s="71"/>
      <c r="AF35" s="71"/>
      <c r="AG35" s="71"/>
      <c r="AH35" s="71"/>
      <c r="AI35" s="71"/>
    </row>
    <row r="36" spans="1:35" hidden="1" outlineLevel="1">
      <c r="A36" s="20" t="str">
        <f t="shared" si="3"/>
        <v>Person 12</v>
      </c>
      <c r="B36" s="369"/>
      <c r="C36" s="370">
        <f t="shared" si="4"/>
        <v>0</v>
      </c>
      <c r="D36" s="370">
        <f t="shared" si="5"/>
        <v>0</v>
      </c>
      <c r="E36" s="370">
        <f t="shared" si="6"/>
        <v>0</v>
      </c>
      <c r="F36" s="370">
        <f t="shared" si="7"/>
        <v>0</v>
      </c>
      <c r="G36" s="370">
        <f t="shared" si="8"/>
        <v>0</v>
      </c>
      <c r="H36" s="370">
        <f t="shared" si="9"/>
        <v>0</v>
      </c>
      <c r="I36" s="370">
        <f t="shared" si="10"/>
        <v>0</v>
      </c>
      <c r="J36" s="370">
        <f t="shared" si="11"/>
        <v>0</v>
      </c>
      <c r="K36" s="370">
        <f t="shared" si="12"/>
        <v>0</v>
      </c>
      <c r="L36" s="371">
        <f t="shared" si="13"/>
        <v>0</v>
      </c>
      <c r="AC36" s="71"/>
      <c r="AD36" s="71"/>
      <c r="AE36" s="71"/>
      <c r="AF36" s="71"/>
      <c r="AG36" s="71"/>
      <c r="AH36" s="71"/>
      <c r="AI36" s="71"/>
    </row>
    <row r="37" spans="1:35" hidden="1" outlineLevel="1">
      <c r="A37" s="20" t="str">
        <f t="shared" si="3"/>
        <v>Person 13</v>
      </c>
      <c r="B37" s="369"/>
      <c r="C37" s="370">
        <f t="shared" si="4"/>
        <v>0</v>
      </c>
      <c r="D37" s="370">
        <f t="shared" si="5"/>
        <v>0</v>
      </c>
      <c r="E37" s="370">
        <f t="shared" si="6"/>
        <v>0</v>
      </c>
      <c r="F37" s="370">
        <f t="shared" si="7"/>
        <v>0</v>
      </c>
      <c r="G37" s="370">
        <f t="shared" si="8"/>
        <v>0</v>
      </c>
      <c r="H37" s="370">
        <f t="shared" si="9"/>
        <v>0</v>
      </c>
      <c r="I37" s="370">
        <f t="shared" si="10"/>
        <v>0</v>
      </c>
      <c r="J37" s="370">
        <f t="shared" si="11"/>
        <v>0</v>
      </c>
      <c r="K37" s="370">
        <f t="shared" si="12"/>
        <v>0</v>
      </c>
      <c r="L37" s="371">
        <f t="shared" si="13"/>
        <v>0</v>
      </c>
      <c r="AC37" s="71"/>
      <c r="AD37" s="71"/>
      <c r="AE37" s="71"/>
      <c r="AF37" s="71"/>
      <c r="AG37" s="71"/>
      <c r="AH37" s="71"/>
      <c r="AI37" s="71"/>
    </row>
    <row r="38" spans="1:35" hidden="1" outlineLevel="1">
      <c r="A38" s="20" t="str">
        <f t="shared" si="3"/>
        <v>Person 14</v>
      </c>
      <c r="B38" s="369"/>
      <c r="C38" s="370">
        <f t="shared" si="4"/>
        <v>0</v>
      </c>
      <c r="D38" s="370">
        <f t="shared" si="5"/>
        <v>0</v>
      </c>
      <c r="E38" s="370">
        <f t="shared" si="6"/>
        <v>0</v>
      </c>
      <c r="F38" s="370">
        <f t="shared" si="7"/>
        <v>0</v>
      </c>
      <c r="G38" s="370">
        <f t="shared" si="8"/>
        <v>0</v>
      </c>
      <c r="H38" s="370">
        <f t="shared" si="9"/>
        <v>0</v>
      </c>
      <c r="I38" s="370">
        <f t="shared" si="10"/>
        <v>0</v>
      </c>
      <c r="J38" s="370">
        <f t="shared" si="11"/>
        <v>0</v>
      </c>
      <c r="K38" s="370">
        <f t="shared" si="12"/>
        <v>0</v>
      </c>
      <c r="L38" s="371">
        <f t="shared" si="13"/>
        <v>0</v>
      </c>
      <c r="AC38" s="71"/>
      <c r="AD38" s="71"/>
      <c r="AE38" s="71"/>
      <c r="AF38" s="71"/>
      <c r="AG38" s="71"/>
      <c r="AH38" s="71"/>
      <c r="AI38" s="71"/>
    </row>
    <row r="39" spans="1:35" ht="13" hidden="1" outlineLevel="1" thickBot="1">
      <c r="A39" s="376" t="str">
        <f t="shared" si="3"/>
        <v>Person 15</v>
      </c>
      <c r="B39" s="377"/>
      <c r="C39" s="378">
        <f t="shared" si="4"/>
        <v>0</v>
      </c>
      <c r="D39" s="378">
        <f t="shared" si="5"/>
        <v>0</v>
      </c>
      <c r="E39" s="378">
        <f t="shared" si="6"/>
        <v>0</v>
      </c>
      <c r="F39" s="378">
        <f t="shared" si="7"/>
        <v>0</v>
      </c>
      <c r="G39" s="378">
        <f t="shared" si="8"/>
        <v>0</v>
      </c>
      <c r="H39" s="378">
        <f t="shared" si="9"/>
        <v>0</v>
      </c>
      <c r="I39" s="378">
        <f t="shared" si="10"/>
        <v>0</v>
      </c>
      <c r="J39" s="378">
        <f t="shared" si="11"/>
        <v>0</v>
      </c>
      <c r="K39" s="378">
        <f t="shared" si="12"/>
        <v>0</v>
      </c>
      <c r="L39" s="379">
        <f t="shared" si="13"/>
        <v>0</v>
      </c>
      <c r="AC39" s="71"/>
      <c r="AD39" s="71"/>
      <c r="AE39" s="71"/>
      <c r="AF39" s="71"/>
      <c r="AG39" s="71"/>
      <c r="AH39" s="71"/>
      <c r="AI39" s="71"/>
    </row>
    <row r="40" spans="1:35" ht="15.5" collapsed="1">
      <c r="C40" s="80"/>
      <c r="D40" s="81"/>
      <c r="E40" s="81"/>
      <c r="F40" s="81"/>
      <c r="G40" s="81"/>
      <c r="H40" s="81"/>
      <c r="I40" s="81"/>
      <c r="J40" s="82"/>
      <c r="K40" s="81"/>
      <c r="L40" s="81"/>
      <c r="AB40" s="71"/>
      <c r="AC40" s="71"/>
      <c r="AD40" s="71"/>
      <c r="AE40" s="71"/>
      <c r="AF40" s="71"/>
      <c r="AG40" s="71"/>
      <c r="AH40" s="71"/>
    </row>
    <row r="41" spans="1:35" ht="15.5">
      <c r="C41" s="83"/>
      <c r="J41" s="73"/>
      <c r="AB41" s="71"/>
      <c r="AC41" s="71"/>
      <c r="AD41" s="71"/>
      <c r="AE41" s="71"/>
      <c r="AF41" s="71"/>
      <c r="AG41" s="71"/>
      <c r="AH41" s="71"/>
    </row>
    <row r="42" spans="1:35" ht="16" thickBot="1">
      <c r="A42" s="72" t="s">
        <v>85</v>
      </c>
      <c r="C42" s="83" t="s">
        <v>109</v>
      </c>
      <c r="J42" s="73"/>
      <c r="X42" s="83" t="s">
        <v>85</v>
      </c>
      <c r="AB42" s="71"/>
      <c r="AC42" s="71"/>
      <c r="AD42" s="71"/>
      <c r="AE42" s="71"/>
      <c r="AF42" s="71"/>
      <c r="AG42" s="71"/>
      <c r="AH42" s="71"/>
    </row>
    <row r="43" spans="1:35" ht="30" customHeight="1">
      <c r="A43" s="45" t="s">
        <v>96</v>
      </c>
      <c r="B43" s="84"/>
      <c r="C43" s="396">
        <f>Sammanställning!I9</f>
        <v>2025</v>
      </c>
      <c r="D43" s="396">
        <f>Sammanställning!J9</f>
        <v>2026</v>
      </c>
      <c r="E43" s="396">
        <f>Sammanställning!K9</f>
        <v>2027</v>
      </c>
      <c r="F43" s="396">
        <f>Sammanställning!L9</f>
        <v>2028</v>
      </c>
      <c r="G43" s="396">
        <f>Sammanställning!M9</f>
        <v>2029</v>
      </c>
      <c r="H43" s="396">
        <f>Sammanställning!N9</f>
        <v>2030</v>
      </c>
      <c r="I43" s="396">
        <f>Sammanställning!O9</f>
        <v>2031</v>
      </c>
      <c r="J43" s="396">
        <f>Sammanställning!P9</f>
        <v>2032</v>
      </c>
      <c r="K43" s="396">
        <f>Sammanställning!Q9</f>
        <v>2033</v>
      </c>
      <c r="L43" s="397">
        <f>Sammanställning!R9</f>
        <v>2034</v>
      </c>
      <c r="M43" s="85"/>
      <c r="N43" s="85"/>
      <c r="O43" s="85"/>
      <c r="P43" s="85"/>
      <c r="Q43" s="85"/>
      <c r="R43" s="85"/>
      <c r="S43" s="85"/>
      <c r="T43" s="85"/>
      <c r="U43" s="85"/>
      <c r="V43" s="85"/>
      <c r="W43" s="73"/>
      <c r="X43" s="354">
        <f>Sammanställning!I9</f>
        <v>2025</v>
      </c>
      <c r="Y43" s="355">
        <f>Sammanställning!J9</f>
        <v>2026</v>
      </c>
      <c r="Z43" s="355">
        <f>Sammanställning!K9</f>
        <v>2027</v>
      </c>
      <c r="AA43" s="355">
        <f>Sammanställning!L9</f>
        <v>2028</v>
      </c>
      <c r="AB43" s="355">
        <f>Sammanställning!M9</f>
        <v>2029</v>
      </c>
      <c r="AC43" s="355">
        <f>Sammanställning!N9</f>
        <v>2030</v>
      </c>
      <c r="AD43" s="355">
        <f>Sammanställning!O9</f>
        <v>2031</v>
      </c>
      <c r="AE43" s="355">
        <f>Sammanställning!P9</f>
        <v>2032</v>
      </c>
      <c r="AF43" s="355">
        <f>Sammanställning!Q9</f>
        <v>2033</v>
      </c>
      <c r="AG43" s="355">
        <f>Sammanställning!R9</f>
        <v>2034</v>
      </c>
      <c r="AH43" s="348" t="s">
        <v>53</v>
      </c>
    </row>
    <row r="44" spans="1:35" ht="13">
      <c r="A44" s="20" t="str">
        <f>A5</f>
        <v>Person 1</v>
      </c>
      <c r="B44" s="393"/>
      <c r="C44" s="86">
        <v>35</v>
      </c>
      <c r="D44" s="86">
        <v>35</v>
      </c>
      <c r="E44" s="86">
        <v>35</v>
      </c>
      <c r="F44" s="86">
        <v>35</v>
      </c>
      <c r="G44" s="86">
        <v>35</v>
      </c>
      <c r="H44" s="86">
        <v>35</v>
      </c>
      <c r="I44" s="86">
        <v>35</v>
      </c>
      <c r="J44" s="86">
        <v>35</v>
      </c>
      <c r="K44" s="86">
        <v>35</v>
      </c>
      <c r="L44" s="398">
        <v>35</v>
      </c>
      <c r="M44" s="88"/>
      <c r="N44" s="88"/>
      <c r="O44" s="88"/>
      <c r="P44" s="88"/>
      <c r="Q44" s="88"/>
      <c r="R44" s="88"/>
      <c r="S44" s="88"/>
      <c r="T44" s="88"/>
      <c r="U44" s="88"/>
      <c r="V44" s="88"/>
      <c r="W44" s="73"/>
      <c r="X44" s="356">
        <f>IF(X5=0,0,((X5/E5)*'Statistik och pålägg'!$E$42+(X5/E5)*'Statistik och pålägg'!$E$44)*(C25-C44))</f>
        <v>0</v>
      </c>
      <c r="Y44" s="9">
        <f>IF(Y5=0,0,((Y5/G5)*'Statistik och pålägg'!$E$42+(Y5/G5)*'Statistik och pålägg'!$E$44)*(D25-D44))</f>
        <v>0</v>
      </c>
      <c r="Z44" s="9">
        <f>IF(Z5=0,0,((Z5/I5)*'Statistik och pålägg'!$E$42+(Z5/I5)*'Statistik och pålägg'!$E$44)*(E25-E44))</f>
        <v>0</v>
      </c>
      <c r="AA44" s="9">
        <f>IF(AA5=0,0,((AA5/K5)*'Statistik och pålägg'!$E$42+(AA5/K5)*'Statistik och pålägg'!$E$44)*(F25-F44))</f>
        <v>0</v>
      </c>
      <c r="AB44" s="9">
        <f>IF(AB5=0,0,((AB5/M5)*'Statistik och pålägg'!$E$42+(AB5/M5)*'Statistik och pålägg'!$E$44)*(G25-G44))</f>
        <v>0</v>
      </c>
      <c r="AC44" s="9">
        <f>IF(AC5=0,0,((AC5/O5)*'Statistik och pålägg'!$E$42+(AC5/O5)*'Statistik och pålägg'!$E$44)*(H25-H44))</f>
        <v>0</v>
      </c>
      <c r="AD44" s="9">
        <f>IF(AD5=0,0,((AD5/Q5)*'Statistik och pålägg'!$E$42+(AD5/Q5)*'Statistik och pålägg'!$E$44)*(I25-I44))</f>
        <v>0</v>
      </c>
      <c r="AE44" s="9">
        <f>IF(AE5=0,0,((AE5/S5)*'Statistik och pålägg'!$E$42+(AE5/S5)*'Statistik och pålägg'!$E$44)*(J25-J44))</f>
        <v>0</v>
      </c>
      <c r="AF44" s="9">
        <f>IF(AF5=0,0,((AF5/U5)*'Statistik och pålägg'!$E$42+(AF5/U5)*'Statistik och pålägg'!$E$44)*(K25-K44))</f>
        <v>0</v>
      </c>
      <c r="AG44" s="9">
        <f>IF(AG5=0,0,((AG5/W5)*'Statistik och pålägg'!$E$42+(AG5/W5)*'Statistik och pålägg'!$E$44)*(L25-L44))</f>
        <v>0</v>
      </c>
      <c r="AH44" s="357">
        <f>SUM(X44:AG44)</f>
        <v>0</v>
      </c>
    </row>
    <row r="45" spans="1:35" ht="13">
      <c r="A45" s="20" t="str">
        <f>A6</f>
        <v>Person 2</v>
      </c>
      <c r="B45" s="394"/>
      <c r="C45" s="87"/>
      <c r="D45" s="87"/>
      <c r="E45" s="87"/>
      <c r="F45" s="87"/>
      <c r="G45" s="87"/>
      <c r="H45" s="87"/>
      <c r="I45" s="87"/>
      <c r="J45" s="87"/>
      <c r="K45" s="87"/>
      <c r="L45" s="399"/>
      <c r="M45" s="88"/>
      <c r="N45" s="88"/>
      <c r="O45" s="88"/>
      <c r="P45" s="88"/>
      <c r="Q45" s="88"/>
      <c r="R45" s="88"/>
      <c r="S45" s="88"/>
      <c r="T45" s="88"/>
      <c r="U45" s="88"/>
      <c r="V45" s="88"/>
      <c r="W45" s="73"/>
      <c r="X45" s="356">
        <f>IF(X6=0,0,((X6/E6)*'Statistik och pålägg'!$E$42+(X6/E6)*'Statistik och pålägg'!$E$44)*(C26-C45))</f>
        <v>0</v>
      </c>
      <c r="Y45" s="9">
        <f>IF(Y6=0,0,((Y6/G6)*'Statistik och pålägg'!$E$42+(Y6/G6)*'Statistik och pålägg'!$E$44)*(D26-D45))</f>
        <v>0</v>
      </c>
      <c r="Z45" s="9">
        <f>IF(Z6=0,0,((Z6/I6)*'Statistik och pålägg'!$E$42+(Z6/I6)*'Statistik och pålägg'!$E$44)*(E26-E45))</f>
        <v>0</v>
      </c>
      <c r="AA45" s="9">
        <f>IF(AA6=0,0,((AA6/K6)*'Statistik och pålägg'!$E$42+(AA6/K6)*'Statistik och pålägg'!$E$44)*(F26-F45))</f>
        <v>0</v>
      </c>
      <c r="AB45" s="9">
        <f>IF(AB6=0,0,((AB6/M6)*'Statistik och pålägg'!$E$42+(AB6/M6)*'Statistik och pålägg'!$E$44)*(G26-G45))</f>
        <v>0</v>
      </c>
      <c r="AC45" s="9">
        <f>IF(AC6=0,0,((AC6/O6)*'Statistik och pålägg'!$E$42+(AC6/O6)*'Statistik och pålägg'!$E$44)*(H26-H45))</f>
        <v>0</v>
      </c>
      <c r="AD45" s="9">
        <f>IF(AD6=0,0,((AD6/Q6)*'Statistik och pålägg'!$E$42+(AD6/Q6)*'Statistik och pålägg'!$E$44)*(I26-I45))</f>
        <v>0</v>
      </c>
      <c r="AE45" s="9">
        <f>IF(AE6=0,0,((AE6/S6)*'Statistik och pålägg'!$E$42+(AE6/S6)*'Statistik och pålägg'!$E$44)*(J26-J45))</f>
        <v>0</v>
      </c>
      <c r="AF45" s="9">
        <f>IF(AF6=0,0,((AF6/U6)*'Statistik och pålägg'!$E$42+(AF6/U6)*'Statistik och pålägg'!$E$44)*(K26-K45))</f>
        <v>0</v>
      </c>
      <c r="AG45" s="9">
        <f>IF(AG6=0,0,((AG6/W6)*'Statistik och pålägg'!$E$42+(AG6/W6)*'Statistik och pålägg'!$E$44)*(L26-L45))</f>
        <v>0</v>
      </c>
      <c r="AH45" s="357">
        <f t="shared" ref="AH45:AH58" si="14">SUM(X45:AG45)</f>
        <v>0</v>
      </c>
    </row>
    <row r="46" spans="1:35" ht="13">
      <c r="A46" s="20" t="str">
        <f t="shared" ref="A46:A58" si="15">A7</f>
        <v>Person 3</v>
      </c>
      <c r="B46" s="394"/>
      <c r="C46" s="87"/>
      <c r="D46" s="87"/>
      <c r="E46" s="87"/>
      <c r="F46" s="87"/>
      <c r="G46" s="87"/>
      <c r="H46" s="87"/>
      <c r="I46" s="87"/>
      <c r="J46" s="87"/>
      <c r="K46" s="87"/>
      <c r="L46" s="399"/>
      <c r="M46" s="88"/>
      <c r="N46" s="88"/>
      <c r="O46" s="88"/>
      <c r="P46" s="88"/>
      <c r="Q46" s="88"/>
      <c r="R46" s="88"/>
      <c r="S46" s="88"/>
      <c r="T46" s="88"/>
      <c r="U46" s="88"/>
      <c r="V46" s="88"/>
      <c r="W46" s="73"/>
      <c r="X46" s="356">
        <f>IF(X7=0,0,((X7/E7)*'Statistik och pålägg'!$E$42+(X7/E7)*'Statistik och pålägg'!$E$44)*(C27-C46))</f>
        <v>0</v>
      </c>
      <c r="Y46" s="9">
        <f>IF(Y7=0,0,((Y7/G7)*'Statistik och pålägg'!$E$42+(Y7/G7)*'Statistik och pålägg'!$E$44)*(D27-D46))</f>
        <v>0</v>
      </c>
      <c r="Z46" s="9">
        <f>IF(Z7=0,0,((Z7/I7)*'Statistik och pålägg'!$E$42+(Z7/I7)*'Statistik och pålägg'!$E$44)*(E27-E46))</f>
        <v>0</v>
      </c>
      <c r="AA46" s="9">
        <f>IF(AA7=0,0,((AA7/K7)*'Statistik och pålägg'!$E$42+(AA7/K7)*'Statistik och pålägg'!$E$44)*(F27-F46))</f>
        <v>0</v>
      </c>
      <c r="AB46" s="9">
        <f>IF(AB7=0,0,((AB7/M7)*'Statistik och pålägg'!$E$42+(AB7/M7)*'Statistik och pålägg'!$E$44)*(G27-G46))</f>
        <v>0</v>
      </c>
      <c r="AC46" s="9">
        <f>IF(AC7=0,0,((AC7/O7)*'Statistik och pålägg'!$E$42+(AC7/O7)*'Statistik och pålägg'!$E$44)*(H27-H46))</f>
        <v>0</v>
      </c>
      <c r="AD46" s="9">
        <f>IF(AD7=0,0,((AD7/Q7)*'Statistik och pålägg'!$E$42+(AD7/Q7)*'Statistik och pålägg'!$E$44)*(I27-I46))</f>
        <v>0</v>
      </c>
      <c r="AE46" s="9">
        <f>IF(AE7=0,0,((AE7/S7)*'Statistik och pålägg'!$E$42+(AE7/S7)*'Statistik och pålägg'!$E$44)*(J27-J46))</f>
        <v>0</v>
      </c>
      <c r="AF46" s="9">
        <f>IF(AF7=0,0,((AF7/U7)*'Statistik och pålägg'!$E$42+(AF7/U7)*'Statistik och pålägg'!$E$44)*(K27-K46))</f>
        <v>0</v>
      </c>
      <c r="AG46" s="9">
        <f>IF(AG7=0,0,((AG7/W7)*'Statistik och pålägg'!$E$42+(AG7/W7)*'Statistik och pålägg'!$E$44)*(L27-L46))</f>
        <v>0</v>
      </c>
      <c r="AH46" s="357">
        <f t="shared" si="14"/>
        <v>0</v>
      </c>
    </row>
    <row r="47" spans="1:35" ht="13">
      <c r="A47" s="20" t="str">
        <f t="shared" si="15"/>
        <v>Person 4</v>
      </c>
      <c r="B47" s="394"/>
      <c r="C47" s="87"/>
      <c r="D47" s="87"/>
      <c r="E47" s="87"/>
      <c r="F47" s="87"/>
      <c r="G47" s="87"/>
      <c r="H47" s="87"/>
      <c r="I47" s="87"/>
      <c r="J47" s="87"/>
      <c r="K47" s="87"/>
      <c r="L47" s="399"/>
      <c r="M47" s="88"/>
      <c r="N47" s="88"/>
      <c r="O47" s="88"/>
      <c r="P47" s="88"/>
      <c r="Q47" s="88"/>
      <c r="R47" s="88"/>
      <c r="S47" s="88"/>
      <c r="T47" s="88"/>
      <c r="U47" s="88"/>
      <c r="V47" s="88"/>
      <c r="W47" s="73"/>
      <c r="X47" s="356">
        <f>IF(X8=0,0,((X8/E8)*'Statistik och pålägg'!$E$42+(X8/E8)*'Statistik och pålägg'!$E$44)*(C28-C47))</f>
        <v>0</v>
      </c>
      <c r="Y47" s="9">
        <f>IF(Y8=0,0,((Y8/G8)*'Statistik och pålägg'!$E$42+(Y8/G8)*'Statistik och pålägg'!$E$44)*(D28-D47))</f>
        <v>0</v>
      </c>
      <c r="Z47" s="9">
        <f>IF(Z8=0,0,((Z8/I8)*'Statistik och pålägg'!$E$42+(Z8/I8)*'Statistik och pålägg'!$E$44)*(E28-E47))</f>
        <v>0</v>
      </c>
      <c r="AA47" s="9">
        <f>IF(AA8=0,0,((AA8/K8)*'Statistik och pålägg'!$E$42+(AA8/K8)*'Statistik och pålägg'!$E$44)*(F28-F47))</f>
        <v>0</v>
      </c>
      <c r="AB47" s="9">
        <f>IF(AB8=0,0,((AB8/M8)*'Statistik och pålägg'!$E$42+(AB8/M8)*'Statistik och pålägg'!$E$44)*(G28-G47))</f>
        <v>0</v>
      </c>
      <c r="AC47" s="9">
        <f>IF(AC8=0,0,((AC8/O8)*'Statistik och pålägg'!$E$42+(AC8/O8)*'Statistik och pålägg'!$E$44)*(H28-H47))</f>
        <v>0</v>
      </c>
      <c r="AD47" s="9">
        <f>IF(AD8=0,0,((AD8/Q8)*'Statistik och pålägg'!$E$42+(AD8/Q8)*'Statistik och pålägg'!$E$44)*(I28-I47))</f>
        <v>0</v>
      </c>
      <c r="AE47" s="9">
        <f>IF(AE8=0,0,((AE8/S8)*'Statistik och pålägg'!$E$42+(AE8/S8)*'Statistik och pålägg'!$E$44)*(J28-J47))</f>
        <v>0</v>
      </c>
      <c r="AF47" s="9">
        <f>IF(AF8=0,0,((AF8/U8)*'Statistik och pålägg'!$E$42+(AF8/U8)*'Statistik och pålägg'!$E$44)*(K28-K47))</f>
        <v>0</v>
      </c>
      <c r="AG47" s="9">
        <f>IF(AG8=0,0,((AG8/W8)*'Statistik och pålägg'!$E$42+(AG8/W8)*'Statistik och pålägg'!$E$44)*(L28-L47))</f>
        <v>0</v>
      </c>
      <c r="AH47" s="357">
        <f t="shared" si="14"/>
        <v>0</v>
      </c>
    </row>
    <row r="48" spans="1:35" ht="13">
      <c r="A48" s="372" t="str">
        <f t="shared" si="15"/>
        <v>Person 5</v>
      </c>
      <c r="B48" s="395"/>
      <c r="C48" s="89"/>
      <c r="D48" s="89"/>
      <c r="E48" s="89"/>
      <c r="F48" s="89"/>
      <c r="G48" s="89"/>
      <c r="H48" s="89"/>
      <c r="I48" s="89"/>
      <c r="J48" s="89"/>
      <c r="K48" s="89"/>
      <c r="L48" s="400"/>
      <c r="M48" s="88"/>
      <c r="N48" s="88"/>
      <c r="O48" s="88"/>
      <c r="P48" s="88"/>
      <c r="Q48" s="88"/>
      <c r="R48" s="88"/>
      <c r="S48" s="88"/>
      <c r="T48" s="88"/>
      <c r="U48" s="88"/>
      <c r="V48" s="88"/>
      <c r="W48" s="73"/>
      <c r="X48" s="358">
        <f>IF(X9=0,0,((X9/E9)*'Statistik och pålägg'!$E$42+(X9/E9)*'Statistik och pålägg'!$E$44)*(C29-C48))</f>
        <v>0</v>
      </c>
      <c r="Y48" s="350">
        <f>IF(Y9=0,0,((Y9/G9)*'Statistik och pålägg'!$E$42+(Y9/G9)*'Statistik och pålägg'!$E$44)*(D29-D48))</f>
        <v>0</v>
      </c>
      <c r="Z48" s="350">
        <f>IF(Z9=0,0,((Z9/I9)*'Statistik och pålägg'!$E$42+(Z9/I9)*'Statistik och pålägg'!$E$44)*(E29-E48))</f>
        <v>0</v>
      </c>
      <c r="AA48" s="350">
        <f>IF(AA9=0,0,((AA9/K9)*'Statistik och pålägg'!$E$42+(AA9/K9)*'Statistik och pålägg'!$E$44)*(F29-F48))</f>
        <v>0</v>
      </c>
      <c r="AB48" s="350">
        <f>IF(AB9=0,0,((AB9/M9)*'Statistik och pålägg'!$E$42+(AB9/M9)*'Statistik och pålägg'!$E$44)*(G29-G48))</f>
        <v>0</v>
      </c>
      <c r="AC48" s="350">
        <f>IF(AC9=0,0,((AC9/O9)*'Statistik och pålägg'!$E$42+(AC9/O9)*'Statistik och pålägg'!$E$44)*(H29-H48))</f>
        <v>0</v>
      </c>
      <c r="AD48" s="350">
        <f>IF(AD9=0,0,((AD9/Q9)*'Statistik och pålägg'!$E$42+(AD9/Q9)*'Statistik och pålägg'!$E$44)*(I29-I48))</f>
        <v>0</v>
      </c>
      <c r="AE48" s="350">
        <f>IF(AE9=0,0,((AE9/S9)*'Statistik och pålägg'!$E$42+(AE9/S9)*'Statistik och pålägg'!$E$44)*(J29-J48))</f>
        <v>0</v>
      </c>
      <c r="AF48" s="350">
        <f>IF(AF9=0,0,((AF9/U9)*'Statistik och pålägg'!$E$42+(AF9/U9)*'Statistik och pålägg'!$E$44)*(K29-K48))</f>
        <v>0</v>
      </c>
      <c r="AG48" s="350">
        <f>IF(AG9=0,0,((AG9/W9)*'Statistik och pålägg'!$E$42+(AG9/W9)*'Statistik och pålägg'!$E$44)*(L29-L48))</f>
        <v>0</v>
      </c>
      <c r="AH48" s="359">
        <f t="shared" si="14"/>
        <v>0</v>
      </c>
    </row>
    <row r="49" spans="1:38" ht="13" hidden="1" outlineLevel="1">
      <c r="A49" s="20" t="str">
        <f t="shared" si="15"/>
        <v>Person 6</v>
      </c>
      <c r="B49" s="394"/>
      <c r="C49" s="87"/>
      <c r="D49" s="87"/>
      <c r="E49" s="87"/>
      <c r="F49" s="87"/>
      <c r="G49" s="87"/>
      <c r="H49" s="87"/>
      <c r="I49" s="87"/>
      <c r="J49" s="87"/>
      <c r="K49" s="87"/>
      <c r="L49" s="399"/>
      <c r="M49" s="88"/>
      <c r="N49" s="88"/>
      <c r="O49" s="88"/>
      <c r="P49" s="88"/>
      <c r="Q49" s="88"/>
      <c r="R49" s="88"/>
      <c r="S49" s="88"/>
      <c r="T49" s="88"/>
      <c r="U49" s="88"/>
      <c r="V49" s="88"/>
      <c r="W49" s="73"/>
      <c r="X49" s="356">
        <f>IF(X10=0,0,((X10/E10)*'Statistik och pålägg'!$E$42+(X10/E10)*'Statistik och pålägg'!$E$44)*(C30-C49))</f>
        <v>0</v>
      </c>
      <c r="Y49" s="9">
        <f>IF(Y10=0,0,((Y10/G10)*'Statistik och pålägg'!$E$42+(Y10/G10)*'Statistik och pålägg'!$E$44)*(D30-D49))</f>
        <v>0</v>
      </c>
      <c r="Z49" s="9">
        <f>IF(Z10=0,0,((Z10/I10)*'Statistik och pålägg'!$E$42+(Z10/I10)*'Statistik och pålägg'!$E$44)*(E30-E49))</f>
        <v>0</v>
      </c>
      <c r="AA49" s="9">
        <f>IF(AA10=0,0,((AA10/K10)*'Statistik och pålägg'!$E$42+(AA10/K10)*'Statistik och pålägg'!$E$44)*(F30-F49))</f>
        <v>0</v>
      </c>
      <c r="AB49" s="9">
        <f>IF(AB10=0,0,((AB10/M10)*'Statistik och pålägg'!$E$42+(AB10/M10)*'Statistik och pålägg'!$E$44)*(G30-G49))</f>
        <v>0</v>
      </c>
      <c r="AC49" s="9">
        <f>IF(AC10=0,0,((AC10/O10)*'Statistik och pålägg'!$E$42+(AC10/O10)*'Statistik och pålägg'!$E$44)*(H30-H49))</f>
        <v>0</v>
      </c>
      <c r="AD49" s="9">
        <f>IF(AD10=0,0,((AD10/Q10)*'Statistik och pålägg'!$E$42+(AD10/Q10)*'Statistik och pålägg'!$E$44)*(I30-I49))</f>
        <v>0</v>
      </c>
      <c r="AE49" s="9">
        <f>IF(AE10=0,0,((AE10/S10)*'Statistik och pålägg'!$E$42+(AE10/S10)*'Statistik och pålägg'!$E$44)*(J30-J49))</f>
        <v>0</v>
      </c>
      <c r="AF49" s="9">
        <f>IF(AF10=0,0,((AF10/U10)*'Statistik och pålägg'!$E$42+(AF10/U10)*'Statistik och pålägg'!$E$44)*(K30-K49))</f>
        <v>0</v>
      </c>
      <c r="AG49" s="9">
        <f>IF(AG10=0,0,((AG10/W10)*'Statistik och pålägg'!$E$42+(AG10/W10)*'Statistik och pålägg'!$E$44)*(L30-L49))</f>
        <v>0</v>
      </c>
      <c r="AH49" s="357">
        <f t="shared" si="14"/>
        <v>0</v>
      </c>
    </row>
    <row r="50" spans="1:38" ht="13" hidden="1" outlineLevel="1">
      <c r="A50" s="20" t="str">
        <f t="shared" si="15"/>
        <v>Person 7</v>
      </c>
      <c r="B50" s="394"/>
      <c r="C50" s="87"/>
      <c r="D50" s="87"/>
      <c r="E50" s="87"/>
      <c r="F50" s="87"/>
      <c r="G50" s="87"/>
      <c r="H50" s="87"/>
      <c r="I50" s="87"/>
      <c r="J50" s="87"/>
      <c r="K50" s="87"/>
      <c r="L50" s="399"/>
      <c r="M50" s="88"/>
      <c r="N50" s="88"/>
      <c r="O50" s="88"/>
      <c r="P50" s="88"/>
      <c r="Q50" s="88"/>
      <c r="R50" s="88"/>
      <c r="S50" s="88"/>
      <c r="T50" s="88"/>
      <c r="U50" s="88"/>
      <c r="V50" s="88"/>
      <c r="W50" s="73"/>
      <c r="X50" s="356">
        <f>IF(X11=0,0,((X11/E11)*'Statistik och pålägg'!$E$42+(X11/E11)*'Statistik och pålägg'!$E$44)*(C31-C50))</f>
        <v>0</v>
      </c>
      <c r="Y50" s="9">
        <f>IF(Y11=0,0,((Y11/G11)*'Statistik och pålägg'!$E$42+(Y11/G11)*'Statistik och pålägg'!$E$44)*(D31-D50))</f>
        <v>0</v>
      </c>
      <c r="Z50" s="9">
        <f>IF(Z11=0,0,((Z11/I11)*'Statistik och pålägg'!$E$42+(Z11/I11)*'Statistik och pålägg'!$E$44)*(E31-E50))</f>
        <v>0</v>
      </c>
      <c r="AA50" s="9">
        <f>IF(AA11=0,0,((AA11/K11)*'Statistik och pålägg'!$E$42+(AA11/K11)*'Statistik och pålägg'!$E$44)*(F31-F50))</f>
        <v>0</v>
      </c>
      <c r="AB50" s="9">
        <f>IF(AB11=0,0,((AB11/M11)*'Statistik och pålägg'!$E$42+(AB11/M11)*'Statistik och pålägg'!$E$44)*(G31-G50))</f>
        <v>0</v>
      </c>
      <c r="AC50" s="9">
        <f>IF(AC11=0,0,((AC11/O11)*'Statistik och pålägg'!$E$42+(AC11/O11)*'Statistik och pålägg'!$E$44)*(H31-H50))</f>
        <v>0</v>
      </c>
      <c r="AD50" s="9">
        <f>IF(AD11=0,0,((AD11/Q11)*'Statistik och pålägg'!$E$42+(AD11/Q11)*'Statistik och pålägg'!$E$44)*(I31-I50))</f>
        <v>0</v>
      </c>
      <c r="AE50" s="9">
        <f>IF(AE11=0,0,((AE11/S11)*'Statistik och pålägg'!$E$42+(AE11/S11)*'Statistik och pålägg'!$E$44)*(J31-J50))</f>
        <v>0</v>
      </c>
      <c r="AF50" s="9">
        <f>IF(AF11=0,0,((AF11/U11)*'Statistik och pålägg'!$E$42+(AF11/U11)*'Statistik och pålägg'!$E$44)*(K31-K50))</f>
        <v>0</v>
      </c>
      <c r="AG50" s="9">
        <f>IF(AG11=0,0,((AG11/W11)*'Statistik och pålägg'!$E$42+(AG11/W11)*'Statistik och pålägg'!$E$44)*(L31-L50))</f>
        <v>0</v>
      </c>
      <c r="AH50" s="357">
        <f t="shared" si="14"/>
        <v>0</v>
      </c>
    </row>
    <row r="51" spans="1:38" ht="13" hidden="1" outlineLevel="1">
      <c r="A51" s="20" t="str">
        <f t="shared" si="15"/>
        <v>Person 8</v>
      </c>
      <c r="B51" s="394"/>
      <c r="C51" s="87"/>
      <c r="D51" s="87"/>
      <c r="E51" s="87"/>
      <c r="F51" s="87"/>
      <c r="G51" s="87"/>
      <c r="H51" s="87"/>
      <c r="I51" s="87"/>
      <c r="J51" s="87"/>
      <c r="K51" s="87"/>
      <c r="L51" s="399"/>
      <c r="M51" s="88"/>
      <c r="N51" s="88"/>
      <c r="O51" s="88"/>
      <c r="P51" s="88"/>
      <c r="Q51" s="88"/>
      <c r="R51" s="88"/>
      <c r="S51" s="88"/>
      <c r="T51" s="88"/>
      <c r="U51" s="88"/>
      <c r="V51" s="88"/>
      <c r="W51" s="73"/>
      <c r="X51" s="356">
        <f>IF(X12=0,0,((X12/E12)*'Statistik och pålägg'!$E$42+(X12/E12)*'Statistik och pålägg'!$E$44)*(C32-C51))</f>
        <v>0</v>
      </c>
      <c r="Y51" s="9">
        <f>IF(Y12=0,0,((Y12/G12)*'Statistik och pålägg'!$E$42+(Y12/G12)*'Statistik och pålägg'!$E$44)*(D32-D51))</f>
        <v>0</v>
      </c>
      <c r="Z51" s="9">
        <f>IF(Z12=0,0,((Z12/I12)*'Statistik och pålägg'!$E$42+(Z12/I12)*'Statistik och pålägg'!$E$44)*(E32-E51))</f>
        <v>0</v>
      </c>
      <c r="AA51" s="9">
        <f>IF(AA12=0,0,((AA12/K12)*'Statistik och pålägg'!$E$42+(AA12/K12)*'Statistik och pålägg'!$E$44)*(F32-F51))</f>
        <v>0</v>
      </c>
      <c r="AB51" s="9">
        <f>IF(AB12=0,0,((AB12/M12)*'Statistik och pålägg'!$E$42+(AB12/M12)*'Statistik och pålägg'!$E$44)*(G32-G51))</f>
        <v>0</v>
      </c>
      <c r="AC51" s="9">
        <f>IF(AC12=0,0,((AC12/O12)*'Statistik och pålägg'!$E$42+(AC12/O12)*'Statistik och pålägg'!$E$44)*(H32-H51))</f>
        <v>0</v>
      </c>
      <c r="AD51" s="9">
        <f>IF(AD12=0,0,((AD12/Q12)*'Statistik och pålägg'!$E$42+(AD12/Q12)*'Statistik och pålägg'!$E$44)*(I32-I51))</f>
        <v>0</v>
      </c>
      <c r="AE51" s="9">
        <f>IF(AE12=0,0,((AE12/S12)*'Statistik och pålägg'!$E$42+(AE12/S12)*'Statistik och pålägg'!$E$44)*(J32-J51))</f>
        <v>0</v>
      </c>
      <c r="AF51" s="9">
        <f>IF(AF12=0,0,((AF12/U12)*'Statistik och pålägg'!$E$42+(AF12/U12)*'Statistik och pålägg'!$E$44)*(K32-K51))</f>
        <v>0</v>
      </c>
      <c r="AG51" s="9">
        <f>IF(AG12=0,0,((AG12/W12)*'Statistik och pålägg'!$E$42+(AG12/W12)*'Statistik och pålägg'!$E$44)*(L32-L51))</f>
        <v>0</v>
      </c>
      <c r="AH51" s="357">
        <f t="shared" si="14"/>
        <v>0</v>
      </c>
    </row>
    <row r="52" spans="1:38" ht="13" hidden="1" outlineLevel="1">
      <c r="A52" s="20" t="str">
        <f t="shared" si="15"/>
        <v>Person 9</v>
      </c>
      <c r="B52" s="394"/>
      <c r="C52" s="87"/>
      <c r="D52" s="87"/>
      <c r="E52" s="87"/>
      <c r="F52" s="87"/>
      <c r="G52" s="87"/>
      <c r="H52" s="87"/>
      <c r="I52" s="87"/>
      <c r="J52" s="87"/>
      <c r="K52" s="87"/>
      <c r="L52" s="399"/>
      <c r="M52" s="88"/>
      <c r="N52" s="88"/>
      <c r="O52" s="88"/>
      <c r="P52" s="88"/>
      <c r="Q52" s="88"/>
      <c r="R52" s="88"/>
      <c r="S52" s="88"/>
      <c r="T52" s="88"/>
      <c r="U52" s="88"/>
      <c r="V52" s="88"/>
      <c r="W52" s="73"/>
      <c r="X52" s="356">
        <f>IF(X13=0,0,((X13/E13)*'Statistik och pålägg'!$E$42+(X13/E13)*'Statistik och pålägg'!$E$44)*(C33-C52))</f>
        <v>0</v>
      </c>
      <c r="Y52" s="9">
        <f>IF(Y13=0,0,((Y13/G13)*'Statistik och pålägg'!$E$42+(Y13/G13)*'Statistik och pålägg'!$E$44)*(D33-D52))</f>
        <v>0</v>
      </c>
      <c r="Z52" s="9">
        <f>IF(Z13=0,0,((Z13/I13)*'Statistik och pålägg'!$E$42+(Z13/I13)*'Statistik och pålägg'!$E$44)*(E33-E52))</f>
        <v>0</v>
      </c>
      <c r="AA52" s="9">
        <f>IF(AA13=0,0,((AA13/K13)*'Statistik och pålägg'!$E$42+(AA13/K13)*'Statistik och pålägg'!$E$44)*(F33-F52))</f>
        <v>0</v>
      </c>
      <c r="AB52" s="9">
        <f>IF(AB13=0,0,((AB13/M13)*'Statistik och pålägg'!$E$42+(AB13/M13)*'Statistik och pålägg'!$E$44)*(G33-G52))</f>
        <v>0</v>
      </c>
      <c r="AC52" s="9">
        <f>IF(AC13=0,0,((AC13/O13)*'Statistik och pålägg'!$E$42+(AC13/O13)*'Statistik och pålägg'!$E$44)*(H33-H52))</f>
        <v>0</v>
      </c>
      <c r="AD52" s="9">
        <f>IF(AD13=0,0,((AD13/Q13)*'Statistik och pålägg'!$E$42+(AD13/Q13)*'Statistik och pålägg'!$E$44)*(I33-I52))</f>
        <v>0</v>
      </c>
      <c r="AE52" s="9">
        <f>IF(AE13=0,0,((AE13/S13)*'Statistik och pålägg'!$E$42+(AE13/S13)*'Statistik och pålägg'!$E$44)*(J33-J52))</f>
        <v>0</v>
      </c>
      <c r="AF52" s="9">
        <f>IF(AF13=0,0,((AF13/U13)*'Statistik och pålägg'!$E$42+(AF13/U13)*'Statistik och pålägg'!$E$44)*(K33-K52))</f>
        <v>0</v>
      </c>
      <c r="AG52" s="9">
        <f>IF(AG13=0,0,((AG13/W13)*'Statistik och pålägg'!$E$42+(AG13/W13)*'Statistik och pålägg'!$E$44)*(L33-L52))</f>
        <v>0</v>
      </c>
      <c r="AH52" s="357">
        <f t="shared" si="14"/>
        <v>0</v>
      </c>
    </row>
    <row r="53" spans="1:38" ht="13" hidden="1" outlineLevel="1">
      <c r="A53" s="20" t="str">
        <f t="shared" si="15"/>
        <v>Person 10</v>
      </c>
      <c r="B53" s="394"/>
      <c r="C53" s="87"/>
      <c r="D53" s="87"/>
      <c r="E53" s="87"/>
      <c r="F53" s="87"/>
      <c r="G53" s="87"/>
      <c r="H53" s="87"/>
      <c r="I53" s="87"/>
      <c r="J53" s="87"/>
      <c r="K53" s="87"/>
      <c r="L53" s="399"/>
      <c r="M53" s="88"/>
      <c r="N53" s="88"/>
      <c r="O53" s="88"/>
      <c r="P53" s="88"/>
      <c r="Q53" s="88"/>
      <c r="R53" s="88"/>
      <c r="S53" s="88"/>
      <c r="T53" s="88"/>
      <c r="U53" s="88"/>
      <c r="V53" s="88"/>
      <c r="W53" s="73"/>
      <c r="X53" s="356">
        <f>IF(X14=0,0,((X14/E14)*'Statistik och pålägg'!$E$42+(X14/E14)*'Statistik och pålägg'!$E$44)*(C34-C53))</f>
        <v>0</v>
      </c>
      <c r="Y53" s="9">
        <f>IF(Y14=0,0,((Y14/G14)*'Statistik och pålägg'!$E$42+(Y14/G14)*'Statistik och pålägg'!$E$44)*(D34-D53))</f>
        <v>0</v>
      </c>
      <c r="Z53" s="9">
        <f>IF(Z14=0,0,((Z14/I14)*'Statistik och pålägg'!$E$42+(Z14/I14)*'Statistik och pålägg'!$E$44)*(E34-E53))</f>
        <v>0</v>
      </c>
      <c r="AA53" s="9">
        <f>IF(AA14=0,0,((AA14/K14)*'Statistik och pålägg'!$E$42+(AA14/K14)*'Statistik och pålägg'!$E$44)*(F34-F53))</f>
        <v>0</v>
      </c>
      <c r="AB53" s="9">
        <f>IF(AB14=0,0,((AB14/M14)*'Statistik och pålägg'!$E$42+(AB14/M14)*'Statistik och pålägg'!$E$44)*(G34-G53))</f>
        <v>0</v>
      </c>
      <c r="AC53" s="9">
        <f>IF(AC14=0,0,((AC14/O14)*'Statistik och pålägg'!$E$42+(AC14/O14)*'Statistik och pålägg'!$E$44)*(H34-H53))</f>
        <v>0</v>
      </c>
      <c r="AD53" s="9">
        <f>IF(AD14=0,0,((AD14/Q14)*'Statistik och pålägg'!$E$42+(AD14/Q14)*'Statistik och pålägg'!$E$44)*(I34-I53))</f>
        <v>0</v>
      </c>
      <c r="AE53" s="9">
        <f>IF(AE14=0,0,((AE14/S14)*'Statistik och pålägg'!$E$42+(AE14/S14)*'Statistik och pålägg'!$E$44)*(J34-J53))</f>
        <v>0</v>
      </c>
      <c r="AF53" s="9">
        <f>IF(AF14=0,0,((AF14/U14)*'Statistik och pålägg'!$E$42+(AF14/U14)*'Statistik och pålägg'!$E$44)*(K34-K53))</f>
        <v>0</v>
      </c>
      <c r="AG53" s="9">
        <f>IF(AG14=0,0,((AG14/W14)*'Statistik och pålägg'!$E$42+(AG14/W14)*'Statistik och pålägg'!$E$44)*(L34-L53))</f>
        <v>0</v>
      </c>
      <c r="AH53" s="357">
        <f t="shared" si="14"/>
        <v>0</v>
      </c>
    </row>
    <row r="54" spans="1:38" ht="13" hidden="1" outlineLevel="1">
      <c r="A54" s="20" t="str">
        <f t="shared" si="15"/>
        <v>Person 11</v>
      </c>
      <c r="B54" s="394"/>
      <c r="C54" s="87"/>
      <c r="D54" s="87"/>
      <c r="E54" s="87"/>
      <c r="F54" s="87"/>
      <c r="G54" s="87"/>
      <c r="H54" s="87"/>
      <c r="I54" s="87"/>
      <c r="J54" s="87"/>
      <c r="K54" s="87"/>
      <c r="L54" s="399"/>
      <c r="M54" s="88"/>
      <c r="N54" s="88"/>
      <c r="O54" s="88"/>
      <c r="P54" s="88"/>
      <c r="Q54" s="88"/>
      <c r="R54" s="88"/>
      <c r="S54" s="88"/>
      <c r="T54" s="88"/>
      <c r="U54" s="88"/>
      <c r="V54" s="88"/>
      <c r="W54" s="73"/>
      <c r="X54" s="356">
        <f>IF(X15=0,0,((X15/E15)*'Statistik och pålägg'!$E$42+(X15/E15)*'Statistik och pålägg'!$E$44)*(C35-C54))</f>
        <v>0</v>
      </c>
      <c r="Y54" s="9">
        <f>IF(Y15=0,0,((Y15/G15)*'Statistik och pålägg'!$E$42+(Y15/G15)*'Statistik och pålägg'!$E$44)*(D35-D54))</f>
        <v>0</v>
      </c>
      <c r="Z54" s="9">
        <f>IF(Z15=0,0,((Z15/I15)*'Statistik och pålägg'!$E$42+(Z15/I15)*'Statistik och pålägg'!$E$44)*(E35-E54))</f>
        <v>0</v>
      </c>
      <c r="AA54" s="9">
        <f>IF(AA15=0,0,((AA15/K15)*'Statistik och pålägg'!$E$42+(AA15/K15)*'Statistik och pålägg'!$E$44)*(F35-F54))</f>
        <v>0</v>
      </c>
      <c r="AB54" s="9">
        <f>IF(AB15=0,0,((AB15/M15)*'Statistik och pålägg'!$E$42+(AB15/M15)*'Statistik och pålägg'!$E$44)*(G35-G54))</f>
        <v>0</v>
      </c>
      <c r="AC54" s="9">
        <f>IF(AC15=0,0,((AC15/O15)*'Statistik och pålägg'!$E$42+(AC15/O15)*'Statistik och pålägg'!$E$44)*(H35-H54))</f>
        <v>0</v>
      </c>
      <c r="AD54" s="9">
        <f>IF(AD15=0,0,((AD15/Q15)*'Statistik och pålägg'!$E$42+(AD15/Q15)*'Statistik och pålägg'!$E$44)*(I35-I54))</f>
        <v>0</v>
      </c>
      <c r="AE54" s="9">
        <f>IF(AE15=0,0,((AE15/S15)*'Statistik och pålägg'!$E$42+(AE15/S15)*'Statistik och pålägg'!$E$44)*(J35-J54))</f>
        <v>0</v>
      </c>
      <c r="AF54" s="9">
        <f>IF(AF15=0,0,((AF15/U15)*'Statistik och pålägg'!$E$42+(AF15/U15)*'Statistik och pålägg'!$E$44)*(K35-K54))</f>
        <v>0</v>
      </c>
      <c r="AG54" s="9">
        <f>IF(AG15=0,0,((AG15/W15)*'Statistik och pålägg'!$E$42+(AG15/W15)*'Statistik och pålägg'!$E$44)*(L35-L54))</f>
        <v>0</v>
      </c>
      <c r="AH54" s="357">
        <f t="shared" si="14"/>
        <v>0</v>
      </c>
    </row>
    <row r="55" spans="1:38" ht="13" hidden="1" outlineLevel="1">
      <c r="A55" s="20" t="str">
        <f t="shared" si="15"/>
        <v>Person 12</v>
      </c>
      <c r="B55" s="394"/>
      <c r="C55" s="87"/>
      <c r="D55" s="87"/>
      <c r="E55" s="87"/>
      <c r="F55" s="87"/>
      <c r="G55" s="87"/>
      <c r="H55" s="87"/>
      <c r="I55" s="87"/>
      <c r="J55" s="87"/>
      <c r="K55" s="87"/>
      <c r="L55" s="399"/>
      <c r="M55" s="88"/>
      <c r="N55" s="88"/>
      <c r="O55" s="88"/>
      <c r="P55" s="88"/>
      <c r="Q55" s="88"/>
      <c r="R55" s="88"/>
      <c r="S55" s="88"/>
      <c r="T55" s="88"/>
      <c r="U55" s="88"/>
      <c r="V55" s="88"/>
      <c r="W55" s="73"/>
      <c r="X55" s="356">
        <f>IF(X16=0,0,((X16/E16)*'Statistik och pålägg'!$E$42+(X16/E16)*'Statistik och pålägg'!$E$44)*(C36-C55))</f>
        <v>0</v>
      </c>
      <c r="Y55" s="9">
        <f>IF(Y16=0,0,((Y16/G16)*'Statistik och pålägg'!$E$42+(Y16/G16)*'Statistik och pålägg'!$E$44)*(D36-D55))</f>
        <v>0</v>
      </c>
      <c r="Z55" s="9">
        <f>IF(Z16=0,0,((Z16/I16)*'Statistik och pålägg'!$E$42+(Z16/I16)*'Statistik och pålägg'!$E$44)*(E36-E55))</f>
        <v>0</v>
      </c>
      <c r="AA55" s="9">
        <f>IF(AA16=0,0,((AA16/K16)*'Statistik och pålägg'!$E$42+(AA16/K16)*'Statistik och pålägg'!$E$44)*(F36-F55))</f>
        <v>0</v>
      </c>
      <c r="AB55" s="9">
        <f>IF(AB16=0,0,((AB16/M16)*'Statistik och pålägg'!$E$42+(AB16/M16)*'Statistik och pålägg'!$E$44)*(G36-G55))</f>
        <v>0</v>
      </c>
      <c r="AC55" s="9">
        <f>IF(AC16=0,0,((AC16/O16)*'Statistik och pålägg'!$E$42+(AC16/O16)*'Statistik och pålägg'!$E$44)*(H36-H55))</f>
        <v>0</v>
      </c>
      <c r="AD55" s="9">
        <f>IF(AD16=0,0,((AD16/Q16)*'Statistik och pålägg'!$E$42+(AD16/Q16)*'Statistik och pålägg'!$E$44)*(I36-I55))</f>
        <v>0</v>
      </c>
      <c r="AE55" s="9">
        <f>IF(AE16=0,0,((AE16/S16)*'Statistik och pålägg'!$E$42+(AE16/S16)*'Statistik och pålägg'!$E$44)*(J36-J55))</f>
        <v>0</v>
      </c>
      <c r="AF55" s="9">
        <f>IF(AF16=0,0,((AF16/U16)*'Statistik och pålägg'!$E$42+(AF16/U16)*'Statistik och pålägg'!$E$44)*(K36-K55))</f>
        <v>0</v>
      </c>
      <c r="AG55" s="9">
        <f>IF(AG16=0,0,((AG16/W16)*'Statistik och pålägg'!$E$42+(AG16/W16)*'Statistik och pålägg'!$E$44)*(L36-L55))</f>
        <v>0</v>
      </c>
      <c r="AH55" s="357">
        <f t="shared" si="14"/>
        <v>0</v>
      </c>
    </row>
    <row r="56" spans="1:38" ht="13" hidden="1" outlineLevel="1">
      <c r="A56" s="20" t="str">
        <f t="shared" si="15"/>
        <v>Person 13</v>
      </c>
      <c r="B56" s="394"/>
      <c r="C56" s="87"/>
      <c r="D56" s="87"/>
      <c r="E56" s="87"/>
      <c r="F56" s="87"/>
      <c r="G56" s="87"/>
      <c r="H56" s="87"/>
      <c r="I56" s="87"/>
      <c r="J56" s="87"/>
      <c r="K56" s="87"/>
      <c r="L56" s="399"/>
      <c r="M56" s="88"/>
      <c r="N56" s="88"/>
      <c r="O56" s="88"/>
      <c r="P56" s="88"/>
      <c r="Q56" s="88"/>
      <c r="R56" s="88"/>
      <c r="S56" s="88"/>
      <c r="T56" s="88"/>
      <c r="U56" s="88"/>
      <c r="V56" s="88"/>
      <c r="W56" s="73"/>
      <c r="X56" s="356">
        <f>IF(X17=0,0,((X17/E17)*'Statistik och pålägg'!$E$42+(X17/E17)*'Statistik och pålägg'!$E$44)*(C37-C56))</f>
        <v>0</v>
      </c>
      <c r="Y56" s="9">
        <f>IF(Y17=0,0,((Y17/G17)*'Statistik och pålägg'!$E$42+(Y17/G17)*'Statistik och pålägg'!$E$44)*(D37-D56))</f>
        <v>0</v>
      </c>
      <c r="Z56" s="9">
        <f>IF(Z17=0,0,((Z17/I17)*'Statistik och pålägg'!$E$42+(Z17/I17)*'Statistik och pålägg'!$E$44)*(E37-E56))</f>
        <v>0</v>
      </c>
      <c r="AA56" s="9">
        <f>IF(AA17=0,0,((AA17/K17)*'Statistik och pålägg'!$E$42+(AA17/K17)*'Statistik och pålägg'!$E$44)*(F37-F56))</f>
        <v>0</v>
      </c>
      <c r="AB56" s="9">
        <f>IF(AB17=0,0,((AB17/M17)*'Statistik och pålägg'!$E$42+(AB17/M17)*'Statistik och pålägg'!$E$44)*(G37-G56))</f>
        <v>0</v>
      </c>
      <c r="AC56" s="9">
        <f>IF(AC17=0,0,((AC17/O17)*'Statistik och pålägg'!$E$42+(AC17/O17)*'Statistik och pålägg'!$E$44)*(H37-H56))</f>
        <v>0</v>
      </c>
      <c r="AD56" s="9">
        <f>IF(AD17=0,0,((AD17/Q17)*'Statistik och pålägg'!$E$42+(AD17/Q17)*'Statistik och pålägg'!$E$44)*(I37-I56))</f>
        <v>0</v>
      </c>
      <c r="AE56" s="9">
        <f>IF(AE17=0,0,((AE17/S17)*'Statistik och pålägg'!$E$42+(AE17/S17)*'Statistik och pålägg'!$E$44)*(J37-J56))</f>
        <v>0</v>
      </c>
      <c r="AF56" s="9">
        <f>IF(AF17=0,0,((AF17/U17)*'Statistik och pålägg'!$E$42+(AF17/U17)*'Statistik och pålägg'!$E$44)*(K37-K56))</f>
        <v>0</v>
      </c>
      <c r="AG56" s="9">
        <f>IF(AG17=0,0,((AG17/W17)*'Statistik och pålägg'!$E$42+(AG17/W17)*'Statistik och pålägg'!$E$44)*(L37-L56))</f>
        <v>0</v>
      </c>
      <c r="AH56" s="357">
        <f t="shared" si="14"/>
        <v>0</v>
      </c>
    </row>
    <row r="57" spans="1:38" ht="13" hidden="1" outlineLevel="1">
      <c r="A57" s="20" t="str">
        <f t="shared" si="15"/>
        <v>Person 14</v>
      </c>
      <c r="B57" s="394"/>
      <c r="C57" s="87"/>
      <c r="D57" s="87"/>
      <c r="E57" s="87"/>
      <c r="F57" s="87"/>
      <c r="G57" s="87"/>
      <c r="H57" s="87"/>
      <c r="I57" s="87"/>
      <c r="J57" s="87"/>
      <c r="K57" s="87"/>
      <c r="L57" s="399"/>
      <c r="M57" s="88"/>
      <c r="N57" s="88"/>
      <c r="O57" s="88"/>
      <c r="P57" s="88"/>
      <c r="Q57" s="88"/>
      <c r="R57" s="88"/>
      <c r="S57" s="88"/>
      <c r="T57" s="88"/>
      <c r="U57" s="88"/>
      <c r="V57" s="88"/>
      <c r="W57" s="73"/>
      <c r="X57" s="356">
        <f>IF(X18=0,0,((X18/E18)*'Statistik och pålägg'!$E$42+(X18/E18)*'Statistik och pålägg'!$E$44)*(C38-C57))</f>
        <v>0</v>
      </c>
      <c r="Y57" s="9">
        <f>IF(Y18=0,0,((Y18/G18)*'Statistik och pålägg'!$E$42+(Y18/G18)*'Statistik och pålägg'!$E$44)*(D38-D57))</f>
        <v>0</v>
      </c>
      <c r="Z57" s="9">
        <f>IF(Z18=0,0,((Z18/I18)*'Statistik och pålägg'!$E$42+(Z18/I18)*'Statistik och pålägg'!$E$44)*(E38-E57))</f>
        <v>0</v>
      </c>
      <c r="AA57" s="9">
        <f>IF(AA18=0,0,((AA18/K18)*'Statistik och pålägg'!$E$42+(AA18/K18)*'Statistik och pålägg'!$E$44)*(F38-F57))</f>
        <v>0</v>
      </c>
      <c r="AB57" s="9">
        <f>IF(AB18=0,0,((AB18/M18)*'Statistik och pålägg'!$E$42+(AB18/M18)*'Statistik och pålägg'!$E$44)*(G38-G57))</f>
        <v>0</v>
      </c>
      <c r="AC57" s="9">
        <f>IF(AC18=0,0,((AC18/O18)*'Statistik och pålägg'!$E$42+(AC18/O18)*'Statistik och pålägg'!$E$44)*(H38-H57))</f>
        <v>0</v>
      </c>
      <c r="AD57" s="9">
        <f>IF(AD18=0,0,((AD18/Q18)*'Statistik och pålägg'!$E$42+(AD18/Q18)*'Statistik och pålägg'!$E$44)*(I38-I57))</f>
        <v>0</v>
      </c>
      <c r="AE57" s="9">
        <f>IF(AE18=0,0,((AE18/S18)*'Statistik och pålägg'!$E$42+(AE18/S18)*'Statistik och pålägg'!$E$44)*(J38-J57))</f>
        <v>0</v>
      </c>
      <c r="AF57" s="9">
        <f>IF(AF18=0,0,((AF18/U18)*'Statistik och pålägg'!$E$42+(AF18/U18)*'Statistik och pålägg'!$E$44)*(K38-K57))</f>
        <v>0</v>
      </c>
      <c r="AG57" s="9">
        <f>IF(AG18=0,0,((AG18/W18)*'Statistik och pålägg'!$E$42+(AG18/W18)*'Statistik och pålägg'!$E$44)*(L38-L57))</f>
        <v>0</v>
      </c>
      <c r="AH57" s="357">
        <f t="shared" si="14"/>
        <v>0</v>
      </c>
    </row>
    <row r="58" spans="1:38" ht="13" hidden="1" outlineLevel="1">
      <c r="A58" s="372" t="str">
        <f t="shared" si="15"/>
        <v>Person 15</v>
      </c>
      <c r="B58" s="395"/>
      <c r="C58" s="89"/>
      <c r="D58" s="89"/>
      <c r="E58" s="89"/>
      <c r="F58" s="89"/>
      <c r="G58" s="89"/>
      <c r="H58" s="89"/>
      <c r="I58" s="89"/>
      <c r="J58" s="89"/>
      <c r="K58" s="89"/>
      <c r="L58" s="400"/>
      <c r="M58" s="88"/>
      <c r="N58" s="88"/>
      <c r="O58" s="88"/>
      <c r="P58" s="88"/>
      <c r="Q58" s="88"/>
      <c r="R58" s="88"/>
      <c r="S58" s="88"/>
      <c r="T58" s="88"/>
      <c r="U58" s="88"/>
      <c r="V58" s="88"/>
      <c r="W58" s="73"/>
      <c r="X58" s="358">
        <f>IF(X19=0,0,((X19/E19)*'Statistik och pålägg'!$E$42+(X19/E19)*'Statistik och pålägg'!$E$44)*(C39-C58))</f>
        <v>0</v>
      </c>
      <c r="Y58" s="350">
        <f>IF(Y19=0,0,((Y19/G19)*'Statistik och pålägg'!$E$42+(Y19/G19)*'Statistik och pålägg'!$E$44)*(D39-D58))</f>
        <v>0</v>
      </c>
      <c r="Z58" s="350">
        <f>IF(Z19=0,0,((Z19/I19)*'Statistik och pålägg'!$E$42+(Z19/I19)*'Statistik och pålägg'!$E$44)*(E39-E58))</f>
        <v>0</v>
      </c>
      <c r="AA58" s="350">
        <f>IF(AA19=0,0,((AA19/K19)*'Statistik och pålägg'!$E$42+(AA19/K19)*'Statistik och pålägg'!$E$44)*(F39-F58))</f>
        <v>0</v>
      </c>
      <c r="AB58" s="350">
        <f>IF(AB19=0,0,((AB19/M19)*'Statistik och pålägg'!$E$42+(AB19/M19)*'Statistik och pålägg'!$E$44)*(G39-G58))</f>
        <v>0</v>
      </c>
      <c r="AC58" s="350">
        <f>IF(AC19=0,0,((AC19/O19)*'Statistik och pålägg'!$E$42+(AC19/O19)*'Statistik och pålägg'!$E$44)*(H39-H58))</f>
        <v>0</v>
      </c>
      <c r="AD58" s="350">
        <f>IF(AD19=0,0,((AD19/Q19)*'Statistik och pålägg'!$E$42+(AD19/Q19)*'Statistik och pålägg'!$E$44)*(I39-I58))</f>
        <v>0</v>
      </c>
      <c r="AE58" s="350">
        <f>IF(AE19=0,0,((AE19/S19)*'Statistik och pålägg'!$E$42+(AE19/S19)*'Statistik och pålägg'!$E$44)*(J39-J58))</f>
        <v>0</v>
      </c>
      <c r="AF58" s="350">
        <f>IF(AF19=0,0,((AF19/U19)*'Statistik och pålägg'!$E$42+(AF19/U19)*'Statistik och pålägg'!$E$44)*(K39-K58))</f>
        <v>0</v>
      </c>
      <c r="AG58" s="350">
        <f>IF(AG19=0,0,((AG19/W19)*'Statistik och pålägg'!$E$42+(AG19/W19)*'Statistik och pålägg'!$E$44)*(L39-L58))</f>
        <v>0</v>
      </c>
      <c r="AH58" s="359">
        <f t="shared" si="14"/>
        <v>0</v>
      </c>
    </row>
    <row r="59" spans="1:38" ht="13.5" collapsed="1" thickBot="1">
      <c r="A59" s="64" t="s">
        <v>110</v>
      </c>
      <c r="B59" s="90"/>
      <c r="C59" s="90"/>
      <c r="D59" s="90"/>
      <c r="E59" s="90"/>
      <c r="F59" s="90"/>
      <c r="G59" s="90"/>
      <c r="H59" s="90"/>
      <c r="I59" s="90"/>
      <c r="J59" s="90"/>
      <c r="K59" s="90"/>
      <c r="L59" s="91"/>
      <c r="M59" s="73"/>
      <c r="N59" s="73"/>
      <c r="O59" s="73"/>
      <c r="P59" s="73"/>
      <c r="Q59" s="73"/>
      <c r="R59" s="73"/>
      <c r="S59" s="73"/>
      <c r="T59" s="73"/>
      <c r="U59" s="73"/>
      <c r="V59" s="73"/>
      <c r="W59" s="73"/>
      <c r="X59" s="360">
        <f t="shared" ref="X59:AH59" si="16">SUM(X44:X58)</f>
        <v>0</v>
      </c>
      <c r="Y59" s="361">
        <f t="shared" si="16"/>
        <v>0</v>
      </c>
      <c r="Z59" s="361">
        <f t="shared" si="16"/>
        <v>0</v>
      </c>
      <c r="AA59" s="361">
        <f t="shared" si="16"/>
        <v>0</v>
      </c>
      <c r="AB59" s="361">
        <f t="shared" si="16"/>
        <v>0</v>
      </c>
      <c r="AC59" s="361">
        <f t="shared" si="16"/>
        <v>0</v>
      </c>
      <c r="AD59" s="361">
        <f t="shared" si="16"/>
        <v>0</v>
      </c>
      <c r="AE59" s="361">
        <f t="shared" si="16"/>
        <v>0</v>
      </c>
      <c r="AF59" s="361">
        <f t="shared" si="16"/>
        <v>0</v>
      </c>
      <c r="AG59" s="361">
        <f t="shared" si="16"/>
        <v>0</v>
      </c>
      <c r="AH59" s="362">
        <f t="shared" si="16"/>
        <v>0</v>
      </c>
      <c r="AI59" s="92"/>
      <c r="AJ59" s="92"/>
      <c r="AK59" s="92"/>
      <c r="AL59" s="92"/>
    </row>
    <row r="60" spans="1:38" ht="13">
      <c r="A60" s="69"/>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92"/>
      <c r="AC60" s="92"/>
      <c r="AD60" s="92"/>
      <c r="AE60" s="92"/>
      <c r="AF60" s="92"/>
      <c r="AG60" s="92"/>
      <c r="AH60" s="92"/>
      <c r="AI60" s="92"/>
      <c r="AJ60" s="92"/>
      <c r="AK60" s="92"/>
      <c r="AL60" s="92"/>
    </row>
    <row r="61" spans="1:38" ht="16" thickBot="1">
      <c r="A61" s="69" t="s">
        <v>138</v>
      </c>
      <c r="B61" s="73"/>
      <c r="C61" s="73"/>
      <c r="D61" s="73"/>
      <c r="E61" s="73"/>
      <c r="F61" s="73"/>
      <c r="G61" s="73"/>
      <c r="H61" s="73"/>
      <c r="I61" s="73"/>
      <c r="J61" s="73"/>
      <c r="K61" s="73"/>
      <c r="L61" s="73"/>
      <c r="M61" s="73"/>
      <c r="N61" s="73"/>
      <c r="O61" s="73"/>
      <c r="P61" s="73"/>
      <c r="Q61" s="73"/>
      <c r="R61" s="73"/>
      <c r="S61" s="73"/>
      <c r="T61" s="73"/>
      <c r="U61" s="73"/>
      <c r="V61" s="73"/>
      <c r="W61" s="73"/>
      <c r="X61" s="83" t="s">
        <v>138</v>
      </c>
      <c r="Y61" s="73"/>
      <c r="Z61" s="73"/>
      <c r="AA61" s="73"/>
      <c r="AB61" s="92"/>
      <c r="AC61" s="92"/>
      <c r="AD61" s="92"/>
      <c r="AE61" s="92"/>
      <c r="AF61" s="92"/>
      <c r="AG61" s="92"/>
      <c r="AH61" s="92"/>
    </row>
    <row r="62" spans="1:38" ht="30" customHeight="1">
      <c r="A62" s="93" t="s">
        <v>96</v>
      </c>
      <c r="B62" s="94"/>
      <c r="C62" s="95"/>
      <c r="D62" s="95"/>
      <c r="E62" s="95"/>
      <c r="F62" s="95"/>
      <c r="G62" s="95"/>
      <c r="H62" s="96"/>
      <c r="I62" s="96"/>
      <c r="J62" s="96"/>
      <c r="K62" s="96"/>
      <c r="L62" s="96"/>
      <c r="M62" s="96"/>
      <c r="N62" s="96"/>
      <c r="O62" s="96"/>
      <c r="P62" s="96"/>
      <c r="Q62" s="96"/>
      <c r="R62" s="96"/>
      <c r="S62" s="96"/>
      <c r="T62" s="96"/>
      <c r="U62" s="96"/>
      <c r="V62" s="96"/>
      <c r="W62" s="96"/>
      <c r="X62" s="347">
        <f>Sammanställning!I9</f>
        <v>2025</v>
      </c>
      <c r="Y62" s="363">
        <f>Sammanställning!J9</f>
        <v>2026</v>
      </c>
      <c r="Z62" s="363">
        <f>Sammanställning!K9</f>
        <v>2027</v>
      </c>
      <c r="AA62" s="363">
        <f>Sammanställning!L9</f>
        <v>2028</v>
      </c>
      <c r="AB62" s="363">
        <f>Sammanställning!M9</f>
        <v>2029</v>
      </c>
      <c r="AC62" s="363">
        <f>Sammanställning!N9</f>
        <v>2030</v>
      </c>
      <c r="AD62" s="363">
        <f>Sammanställning!O9</f>
        <v>2031</v>
      </c>
      <c r="AE62" s="363">
        <f>Sammanställning!P9</f>
        <v>2032</v>
      </c>
      <c r="AF62" s="363">
        <f>Sammanställning!Q9</f>
        <v>2033</v>
      </c>
      <c r="AG62" s="363">
        <f>Sammanställning!R9</f>
        <v>2034</v>
      </c>
      <c r="AH62" s="364" t="s">
        <v>53</v>
      </c>
    </row>
    <row r="63" spans="1:38" ht="13">
      <c r="A63" s="472" t="s">
        <v>24</v>
      </c>
      <c r="B63" s="473"/>
      <c r="C63" s="73"/>
      <c r="D63" s="73"/>
      <c r="E63" s="73"/>
      <c r="F63" s="73"/>
      <c r="G63" s="73"/>
      <c r="H63" s="73"/>
      <c r="I63" s="73"/>
      <c r="J63" s="73"/>
      <c r="K63" s="73"/>
      <c r="L63" s="73"/>
      <c r="M63" s="73"/>
      <c r="N63" s="73"/>
      <c r="O63" s="73"/>
      <c r="P63" s="73"/>
      <c r="Q63" s="73"/>
      <c r="R63" s="73"/>
      <c r="S63" s="73"/>
      <c r="T63" s="73"/>
      <c r="U63" s="73"/>
      <c r="V63" s="73"/>
      <c r="W63" s="73"/>
      <c r="X63" s="97"/>
      <c r="Y63" s="97"/>
      <c r="Z63" s="97"/>
      <c r="AA63" s="97"/>
      <c r="AB63" s="97"/>
      <c r="AC63" s="97"/>
      <c r="AD63" s="97"/>
      <c r="AE63" s="97"/>
      <c r="AF63" s="97"/>
      <c r="AG63" s="97"/>
      <c r="AH63" s="349">
        <f>SUM(X63:AG63)</f>
        <v>0</v>
      </c>
    </row>
    <row r="64" spans="1:38" ht="13">
      <c r="A64" s="472" t="s">
        <v>25</v>
      </c>
      <c r="B64" s="473"/>
      <c r="C64" s="73"/>
      <c r="D64" s="73"/>
      <c r="E64" s="73"/>
      <c r="F64" s="73"/>
      <c r="G64" s="73"/>
      <c r="H64" s="73"/>
      <c r="I64" s="73"/>
      <c r="J64" s="73"/>
      <c r="K64" s="73"/>
      <c r="L64" s="73"/>
      <c r="M64" s="73"/>
      <c r="N64" s="73"/>
      <c r="O64" s="73"/>
      <c r="P64" s="73"/>
      <c r="Q64" s="73"/>
      <c r="R64" s="73"/>
      <c r="S64" s="73"/>
      <c r="T64" s="73"/>
      <c r="U64" s="73"/>
      <c r="V64" s="73"/>
      <c r="W64" s="73"/>
      <c r="X64" s="98"/>
      <c r="Y64" s="98"/>
      <c r="Z64" s="98"/>
      <c r="AA64" s="98"/>
      <c r="AB64" s="98"/>
      <c r="AC64" s="98"/>
      <c r="AD64" s="98"/>
      <c r="AE64" s="98"/>
      <c r="AF64" s="98"/>
      <c r="AG64" s="98"/>
      <c r="AH64" s="349">
        <f>SUM(X64:AG64)</f>
        <v>0</v>
      </c>
    </row>
    <row r="65" spans="1:38" ht="13">
      <c r="A65" s="472" t="s">
        <v>26</v>
      </c>
      <c r="B65" s="473"/>
      <c r="C65" s="73"/>
      <c r="D65" s="73"/>
      <c r="E65" s="73"/>
      <c r="F65" s="73"/>
      <c r="G65" s="73"/>
      <c r="H65" s="73"/>
      <c r="I65" s="73"/>
      <c r="J65" s="73"/>
      <c r="K65" s="73"/>
      <c r="L65" s="73"/>
      <c r="M65" s="73"/>
      <c r="N65" s="73"/>
      <c r="O65" s="73"/>
      <c r="P65" s="73"/>
      <c r="Q65" s="73"/>
      <c r="R65" s="73"/>
      <c r="S65" s="73"/>
      <c r="T65" s="73"/>
      <c r="U65" s="73"/>
      <c r="V65" s="73"/>
      <c r="W65" s="73"/>
      <c r="X65" s="98"/>
      <c r="Y65" s="98"/>
      <c r="Z65" s="98"/>
      <c r="AA65" s="98"/>
      <c r="AB65" s="98"/>
      <c r="AC65" s="98"/>
      <c r="AD65" s="98"/>
      <c r="AE65" s="98"/>
      <c r="AF65" s="98"/>
      <c r="AG65" s="98"/>
      <c r="AH65" s="349">
        <f>SUM(X65:AG65)</f>
        <v>0</v>
      </c>
    </row>
    <row r="66" spans="1:38" ht="13">
      <c r="A66" s="472" t="s">
        <v>27</v>
      </c>
      <c r="B66" s="473"/>
      <c r="C66" s="73"/>
      <c r="D66" s="73"/>
      <c r="E66" s="73"/>
      <c r="F66" s="73"/>
      <c r="G66" s="73"/>
      <c r="H66" s="73"/>
      <c r="I66" s="73"/>
      <c r="J66" s="73"/>
      <c r="K66" s="73"/>
      <c r="L66" s="73"/>
      <c r="M66" s="73"/>
      <c r="N66" s="73"/>
      <c r="O66" s="73"/>
      <c r="P66" s="73"/>
      <c r="Q66" s="73"/>
      <c r="R66" s="73"/>
      <c r="S66" s="73"/>
      <c r="T66" s="73"/>
      <c r="U66" s="73"/>
      <c r="V66" s="73"/>
      <c r="W66" s="73"/>
      <c r="X66" s="98"/>
      <c r="Y66" s="98"/>
      <c r="Z66" s="98"/>
      <c r="AA66" s="98"/>
      <c r="AB66" s="98"/>
      <c r="AC66" s="98"/>
      <c r="AD66" s="98"/>
      <c r="AE66" s="98"/>
      <c r="AF66" s="98"/>
      <c r="AG66" s="98"/>
      <c r="AH66" s="349">
        <f>SUM(X66:AG66)</f>
        <v>0</v>
      </c>
    </row>
    <row r="67" spans="1:38" ht="13.5" thickBot="1">
      <c r="A67" s="474" t="s">
        <v>28</v>
      </c>
      <c r="B67" s="475"/>
      <c r="C67" s="99"/>
      <c r="D67" s="99"/>
      <c r="E67" s="99"/>
      <c r="F67" s="99"/>
      <c r="G67" s="99"/>
      <c r="H67" s="99"/>
      <c r="I67" s="99"/>
      <c r="J67" s="99"/>
      <c r="K67" s="99"/>
      <c r="L67" s="99"/>
      <c r="M67" s="99"/>
      <c r="N67" s="99"/>
      <c r="O67" s="99"/>
      <c r="P67" s="99"/>
      <c r="Q67" s="99"/>
      <c r="R67" s="99"/>
      <c r="S67" s="99"/>
      <c r="T67" s="99"/>
      <c r="U67" s="99"/>
      <c r="V67" s="99"/>
      <c r="W67" s="79"/>
      <c r="X67" s="100"/>
      <c r="Y67" s="100"/>
      <c r="Z67" s="100"/>
      <c r="AA67" s="100"/>
      <c r="AB67" s="100"/>
      <c r="AC67" s="100"/>
      <c r="AD67" s="100"/>
      <c r="AE67" s="100"/>
      <c r="AF67" s="100"/>
      <c r="AG67" s="100"/>
      <c r="AH67" s="359">
        <f>SUM(X67:AG67)</f>
        <v>0</v>
      </c>
    </row>
    <row r="68" spans="1:38" ht="13" hidden="1" outlineLevel="1">
      <c r="A68" s="480" t="s">
        <v>29</v>
      </c>
      <c r="B68" s="481"/>
      <c r="C68" s="73"/>
      <c r="D68" s="73"/>
      <c r="E68" s="73"/>
      <c r="F68" s="73"/>
      <c r="G68" s="73"/>
      <c r="H68" s="73"/>
      <c r="I68" s="73"/>
      <c r="J68" s="73"/>
      <c r="K68" s="73"/>
      <c r="L68" s="73"/>
      <c r="M68" s="73"/>
      <c r="N68" s="73"/>
      <c r="O68" s="73"/>
      <c r="P68" s="73"/>
      <c r="Q68" s="73"/>
      <c r="R68" s="73"/>
      <c r="S68" s="73"/>
      <c r="T68" s="73"/>
      <c r="U68" s="73"/>
      <c r="V68" s="73"/>
      <c r="W68" s="73"/>
      <c r="X68" s="97"/>
      <c r="Y68" s="387"/>
      <c r="Z68" s="97"/>
      <c r="AA68" s="387"/>
      <c r="AB68" s="97"/>
      <c r="AC68" s="387"/>
      <c r="AD68" s="97"/>
      <c r="AE68" s="387"/>
      <c r="AF68" s="97"/>
      <c r="AG68" s="385"/>
      <c r="AH68" s="349">
        <f t="shared" ref="AH68:AH77" si="17">SUM(X68:AG68)</f>
        <v>0</v>
      </c>
    </row>
    <row r="69" spans="1:38" ht="13" hidden="1" outlineLevel="1">
      <c r="A69" s="472" t="s">
        <v>30</v>
      </c>
      <c r="B69" s="473"/>
      <c r="C69" s="73"/>
      <c r="D69" s="73"/>
      <c r="E69" s="73"/>
      <c r="F69" s="73"/>
      <c r="G69" s="73"/>
      <c r="H69" s="73"/>
      <c r="I69" s="73"/>
      <c r="J69" s="73"/>
      <c r="K69" s="73"/>
      <c r="L69" s="73"/>
      <c r="M69" s="73"/>
      <c r="N69" s="73"/>
      <c r="O69" s="73"/>
      <c r="P69" s="73"/>
      <c r="Q69" s="73"/>
      <c r="R69" s="73"/>
      <c r="S69" s="73"/>
      <c r="T69" s="73"/>
      <c r="U69" s="73"/>
      <c r="V69" s="73"/>
      <c r="W69" s="73"/>
      <c r="X69" s="98"/>
      <c r="Y69" s="383"/>
      <c r="Z69" s="98"/>
      <c r="AA69" s="383"/>
      <c r="AB69" s="98"/>
      <c r="AC69" s="383"/>
      <c r="AD69" s="98"/>
      <c r="AE69" s="383"/>
      <c r="AF69" s="98"/>
      <c r="AG69" s="384"/>
      <c r="AH69" s="349">
        <f t="shared" si="17"/>
        <v>0</v>
      </c>
    </row>
    <row r="70" spans="1:38" ht="13" hidden="1" outlineLevel="1">
      <c r="A70" s="472" t="s">
        <v>31</v>
      </c>
      <c r="B70" s="473"/>
      <c r="C70" s="73"/>
      <c r="D70" s="73"/>
      <c r="E70" s="73"/>
      <c r="F70" s="73"/>
      <c r="G70" s="73"/>
      <c r="H70" s="73"/>
      <c r="I70" s="73"/>
      <c r="J70" s="73"/>
      <c r="K70" s="73"/>
      <c r="L70" s="73"/>
      <c r="M70" s="73"/>
      <c r="N70" s="73"/>
      <c r="O70" s="73"/>
      <c r="P70" s="73"/>
      <c r="Q70" s="73"/>
      <c r="R70" s="73"/>
      <c r="S70" s="73"/>
      <c r="T70" s="73"/>
      <c r="U70" s="73"/>
      <c r="V70" s="73"/>
      <c r="W70" s="73"/>
      <c r="X70" s="98"/>
      <c r="Y70" s="383"/>
      <c r="Z70" s="98"/>
      <c r="AA70" s="383"/>
      <c r="AB70" s="98"/>
      <c r="AC70" s="383"/>
      <c r="AD70" s="98"/>
      <c r="AE70" s="383"/>
      <c r="AF70" s="98"/>
      <c r="AG70" s="384"/>
      <c r="AH70" s="349">
        <f t="shared" si="17"/>
        <v>0</v>
      </c>
    </row>
    <row r="71" spans="1:38" ht="13" hidden="1" outlineLevel="1">
      <c r="A71" s="472" t="s">
        <v>32</v>
      </c>
      <c r="B71" s="473"/>
      <c r="C71" s="73"/>
      <c r="D71" s="73"/>
      <c r="E71" s="73"/>
      <c r="F71" s="73"/>
      <c r="G71" s="73"/>
      <c r="H71" s="73"/>
      <c r="I71" s="73"/>
      <c r="J71" s="73"/>
      <c r="K71" s="73"/>
      <c r="L71" s="73"/>
      <c r="M71" s="73"/>
      <c r="N71" s="73"/>
      <c r="O71" s="73"/>
      <c r="P71" s="73"/>
      <c r="Q71" s="73"/>
      <c r="R71" s="73"/>
      <c r="S71" s="73"/>
      <c r="T71" s="73"/>
      <c r="U71" s="73"/>
      <c r="V71" s="73"/>
      <c r="W71" s="73"/>
      <c r="X71" s="98"/>
      <c r="Y71" s="383"/>
      <c r="Z71" s="98"/>
      <c r="AA71" s="383"/>
      <c r="AB71" s="98"/>
      <c r="AC71" s="383"/>
      <c r="AD71" s="98"/>
      <c r="AE71" s="383"/>
      <c r="AF71" s="98"/>
      <c r="AG71" s="384"/>
      <c r="AH71" s="349">
        <f t="shared" si="17"/>
        <v>0</v>
      </c>
    </row>
    <row r="72" spans="1:38" ht="13" hidden="1" outlineLevel="1">
      <c r="A72" s="472" t="s">
        <v>33</v>
      </c>
      <c r="B72" s="473"/>
      <c r="C72" s="73"/>
      <c r="D72" s="73"/>
      <c r="E72" s="73"/>
      <c r="F72" s="73"/>
      <c r="G72" s="73"/>
      <c r="H72" s="73"/>
      <c r="I72" s="73"/>
      <c r="J72" s="73"/>
      <c r="K72" s="73"/>
      <c r="L72" s="73"/>
      <c r="M72" s="73"/>
      <c r="N72" s="73"/>
      <c r="O72" s="73"/>
      <c r="P72" s="73"/>
      <c r="Q72" s="73"/>
      <c r="R72" s="73"/>
      <c r="S72" s="73"/>
      <c r="T72" s="73"/>
      <c r="U72" s="73"/>
      <c r="V72" s="73"/>
      <c r="W72" s="73"/>
      <c r="X72" s="98"/>
      <c r="Y72" s="383"/>
      <c r="Z72" s="98"/>
      <c r="AA72" s="383"/>
      <c r="AB72" s="98"/>
      <c r="AC72" s="383"/>
      <c r="AD72" s="98"/>
      <c r="AE72" s="383"/>
      <c r="AF72" s="98"/>
      <c r="AG72" s="384"/>
      <c r="AH72" s="349">
        <f t="shared" si="17"/>
        <v>0</v>
      </c>
    </row>
    <row r="73" spans="1:38" ht="13" hidden="1" outlineLevel="1">
      <c r="A73" s="472" t="s">
        <v>103</v>
      </c>
      <c r="B73" s="473"/>
      <c r="C73" s="73"/>
      <c r="D73" s="73"/>
      <c r="E73" s="73"/>
      <c r="F73" s="73"/>
      <c r="G73" s="73"/>
      <c r="H73" s="73"/>
      <c r="I73" s="73"/>
      <c r="J73" s="73"/>
      <c r="K73" s="73"/>
      <c r="L73" s="73"/>
      <c r="M73" s="73"/>
      <c r="N73" s="73"/>
      <c r="O73" s="73"/>
      <c r="P73" s="73"/>
      <c r="Q73" s="73"/>
      <c r="R73" s="73"/>
      <c r="S73" s="73"/>
      <c r="T73" s="73"/>
      <c r="U73" s="73"/>
      <c r="V73" s="73"/>
      <c r="W73" s="73"/>
      <c r="X73" s="98"/>
      <c r="Y73" s="383"/>
      <c r="Z73" s="98"/>
      <c r="AA73" s="383"/>
      <c r="AB73" s="98"/>
      <c r="AC73" s="383"/>
      <c r="AD73" s="98"/>
      <c r="AE73" s="383"/>
      <c r="AF73" s="98"/>
      <c r="AG73" s="384"/>
      <c r="AH73" s="349">
        <f t="shared" si="17"/>
        <v>0</v>
      </c>
    </row>
    <row r="74" spans="1:38" ht="13" hidden="1" outlineLevel="1">
      <c r="A74" s="472" t="s">
        <v>104</v>
      </c>
      <c r="B74" s="473"/>
      <c r="C74" s="73"/>
      <c r="D74" s="73"/>
      <c r="E74" s="73"/>
      <c r="F74" s="73"/>
      <c r="G74" s="73"/>
      <c r="H74" s="73"/>
      <c r="I74" s="73"/>
      <c r="J74" s="73"/>
      <c r="K74" s="73"/>
      <c r="L74" s="73"/>
      <c r="M74" s="73"/>
      <c r="N74" s="73"/>
      <c r="O74" s="73"/>
      <c r="P74" s="73"/>
      <c r="Q74" s="73"/>
      <c r="R74" s="73"/>
      <c r="S74" s="73"/>
      <c r="T74" s="73"/>
      <c r="U74" s="73"/>
      <c r="V74" s="73"/>
      <c r="W74" s="73"/>
      <c r="X74" s="98"/>
      <c r="Y74" s="383"/>
      <c r="Z74" s="98"/>
      <c r="AA74" s="383"/>
      <c r="AB74" s="98"/>
      <c r="AC74" s="383"/>
      <c r="AD74" s="98"/>
      <c r="AE74" s="383"/>
      <c r="AF74" s="98"/>
      <c r="AG74" s="384"/>
      <c r="AH74" s="349">
        <f t="shared" si="17"/>
        <v>0</v>
      </c>
    </row>
    <row r="75" spans="1:38" ht="13" hidden="1" outlineLevel="1">
      <c r="A75" s="472" t="s">
        <v>105</v>
      </c>
      <c r="B75" s="473"/>
      <c r="C75" s="73"/>
      <c r="D75" s="73"/>
      <c r="E75" s="73"/>
      <c r="F75" s="73"/>
      <c r="G75" s="73"/>
      <c r="H75" s="73"/>
      <c r="I75" s="73"/>
      <c r="J75" s="73"/>
      <c r="K75" s="73"/>
      <c r="L75" s="73"/>
      <c r="M75" s="73"/>
      <c r="N75" s="73"/>
      <c r="O75" s="73"/>
      <c r="P75" s="73"/>
      <c r="Q75" s="73"/>
      <c r="R75" s="73"/>
      <c r="S75" s="73"/>
      <c r="T75" s="73"/>
      <c r="U75" s="73"/>
      <c r="V75" s="73"/>
      <c r="W75" s="73"/>
      <c r="X75" s="98"/>
      <c r="Y75" s="383"/>
      <c r="Z75" s="98"/>
      <c r="AA75" s="383"/>
      <c r="AB75" s="98"/>
      <c r="AC75" s="383"/>
      <c r="AD75" s="98"/>
      <c r="AE75" s="383"/>
      <c r="AF75" s="98"/>
      <c r="AG75" s="384"/>
      <c r="AH75" s="349">
        <f t="shared" si="17"/>
        <v>0</v>
      </c>
    </row>
    <row r="76" spans="1:38" ht="13" hidden="1" outlineLevel="1">
      <c r="A76" s="472" t="s">
        <v>106</v>
      </c>
      <c r="B76" s="473"/>
      <c r="C76" s="73"/>
      <c r="D76" s="73"/>
      <c r="E76" s="73"/>
      <c r="F76" s="73"/>
      <c r="G76" s="73"/>
      <c r="H76" s="73"/>
      <c r="I76" s="73"/>
      <c r="J76" s="73"/>
      <c r="K76" s="73"/>
      <c r="L76" s="73"/>
      <c r="M76" s="73"/>
      <c r="N76" s="73"/>
      <c r="O76" s="73"/>
      <c r="P76" s="73"/>
      <c r="Q76" s="73"/>
      <c r="R76" s="73"/>
      <c r="S76" s="73"/>
      <c r="T76" s="73"/>
      <c r="U76" s="73"/>
      <c r="V76" s="73"/>
      <c r="W76" s="73"/>
      <c r="X76" s="98"/>
      <c r="Y76" s="383"/>
      <c r="Z76" s="98"/>
      <c r="AA76" s="383"/>
      <c r="AB76" s="98"/>
      <c r="AC76" s="383"/>
      <c r="AD76" s="98"/>
      <c r="AE76" s="383"/>
      <c r="AF76" s="98"/>
      <c r="AG76" s="384"/>
      <c r="AH76" s="349">
        <f t="shared" si="17"/>
        <v>0</v>
      </c>
    </row>
    <row r="77" spans="1:38" ht="13.5" hidden="1" outlineLevel="1" thickBot="1">
      <c r="A77" s="478" t="s">
        <v>107</v>
      </c>
      <c r="B77" s="479"/>
      <c r="C77" s="90"/>
      <c r="D77" s="90"/>
      <c r="E77" s="90"/>
      <c r="F77" s="90"/>
      <c r="G77" s="90"/>
      <c r="H77" s="90"/>
      <c r="I77" s="90"/>
      <c r="J77" s="90"/>
      <c r="K77" s="90"/>
      <c r="L77" s="90"/>
      <c r="M77" s="90"/>
      <c r="N77" s="90"/>
      <c r="O77" s="90"/>
      <c r="P77" s="90"/>
      <c r="Q77" s="90"/>
      <c r="R77" s="90"/>
      <c r="S77" s="90"/>
      <c r="T77" s="90"/>
      <c r="U77" s="90"/>
      <c r="V77" s="90"/>
      <c r="W77" s="90"/>
      <c r="X77" s="101"/>
      <c r="Y77" s="388"/>
      <c r="Z77" s="101"/>
      <c r="AA77" s="388"/>
      <c r="AB77" s="101"/>
      <c r="AC77" s="388"/>
      <c r="AD77" s="101"/>
      <c r="AE77" s="388"/>
      <c r="AF77" s="101"/>
      <c r="AG77" s="386"/>
      <c r="AH77" s="353">
        <f t="shared" si="17"/>
        <v>0</v>
      </c>
    </row>
    <row r="78" spans="1:38" ht="13.5" collapsed="1" thickBot="1">
      <c r="A78" s="380" t="s">
        <v>119</v>
      </c>
      <c r="B78" s="103"/>
      <c r="C78" s="103"/>
      <c r="D78" s="103"/>
      <c r="E78" s="103"/>
      <c r="F78" s="103"/>
      <c r="G78" s="103"/>
      <c r="H78" s="103"/>
      <c r="I78" s="103"/>
      <c r="J78" s="103"/>
      <c r="K78" s="103"/>
      <c r="L78" s="103"/>
      <c r="M78" s="103"/>
      <c r="N78" s="103"/>
      <c r="O78" s="103"/>
      <c r="P78" s="103"/>
      <c r="Q78" s="103"/>
      <c r="R78" s="103"/>
      <c r="S78" s="103"/>
      <c r="T78" s="103"/>
      <c r="U78" s="103"/>
      <c r="V78" s="103"/>
      <c r="W78" s="103"/>
      <c r="X78" s="381">
        <f>SUM(X63:X77)*('Statistik och pålägg'!$E$32+1)</f>
        <v>0</v>
      </c>
      <c r="Y78" s="381">
        <f>SUM(Y63:Y77)*('Statistik och pålägg'!$E$32+1)</f>
        <v>0</v>
      </c>
      <c r="Z78" s="381">
        <f>SUM(Z63:Z77)*('Statistik och pålägg'!$E$32+1)</f>
        <v>0</v>
      </c>
      <c r="AA78" s="381">
        <f>SUM(AA63:AA77)*('Statistik och pålägg'!$E$32+1)</f>
        <v>0</v>
      </c>
      <c r="AB78" s="381">
        <f>SUM(AB63:AB77)*('Statistik och pålägg'!$E$32+1)</f>
        <v>0</v>
      </c>
      <c r="AC78" s="381">
        <f>SUM(AC63:AC77)*('Statistik och pålägg'!$E$32+1)</f>
        <v>0</v>
      </c>
      <c r="AD78" s="381">
        <f>SUM(AD63:AD77)*('Statistik och pålägg'!$E$32+1)</f>
        <v>0</v>
      </c>
      <c r="AE78" s="381">
        <f>SUM(AE63:AE77)*('Statistik och pålägg'!$E$32+1)</f>
        <v>0</v>
      </c>
      <c r="AF78" s="381">
        <f>SUM(AF63:AF77)*('Statistik och pålägg'!$E$32+1)</f>
        <v>0</v>
      </c>
      <c r="AG78" s="381">
        <f>SUM(AG63:AG77)*('Statistik och pålägg'!$E$32+1)</f>
        <v>0</v>
      </c>
      <c r="AH78" s="382">
        <f>SUM(AH63:AH77)</f>
        <v>0</v>
      </c>
      <c r="AI78" s="92"/>
      <c r="AJ78" s="92"/>
      <c r="AK78" s="92"/>
      <c r="AL78" s="92"/>
    </row>
    <row r="79" spans="1:38" ht="13.5" thickBot="1">
      <c r="A79" s="69"/>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92"/>
      <c r="AC79" s="92"/>
      <c r="AD79" s="92"/>
      <c r="AE79" s="92"/>
      <c r="AF79" s="92"/>
      <c r="AG79" s="92"/>
      <c r="AH79" s="92"/>
    </row>
    <row r="80" spans="1:38" ht="36" customHeight="1" thickBot="1">
      <c r="A80" s="102" t="s">
        <v>111</v>
      </c>
      <c r="B80" s="103"/>
      <c r="C80" s="103"/>
      <c r="D80" s="103"/>
      <c r="E80" s="103"/>
      <c r="F80" s="103"/>
      <c r="G80" s="103"/>
      <c r="H80" s="103"/>
      <c r="I80" s="103"/>
      <c r="J80" s="103"/>
      <c r="K80" s="103"/>
      <c r="L80" s="103"/>
      <c r="M80" s="103"/>
      <c r="N80" s="103"/>
      <c r="O80" s="103"/>
      <c r="P80" s="103"/>
      <c r="Q80" s="103"/>
      <c r="R80" s="103"/>
      <c r="S80" s="103"/>
      <c r="T80" s="103"/>
      <c r="U80" s="103"/>
      <c r="V80" s="103"/>
      <c r="W80" s="103"/>
      <c r="X80" s="6">
        <f>X20+X59+X78</f>
        <v>0</v>
      </c>
      <c r="Y80" s="6">
        <f t="shared" ref="Y80:AG80" si="18">Y20+Y59+Y78</f>
        <v>0</v>
      </c>
      <c r="Z80" s="6">
        <f t="shared" si="18"/>
        <v>0</v>
      </c>
      <c r="AA80" s="6">
        <f t="shared" si="18"/>
        <v>0</v>
      </c>
      <c r="AB80" s="6">
        <f>AB20+AB59+AB78</f>
        <v>0</v>
      </c>
      <c r="AC80" s="6">
        <f t="shared" si="18"/>
        <v>0</v>
      </c>
      <c r="AD80" s="6">
        <f t="shared" si="18"/>
        <v>0</v>
      </c>
      <c r="AE80" s="6">
        <f>AE20+AE59+AE78</f>
        <v>0</v>
      </c>
      <c r="AF80" s="6">
        <f t="shared" si="18"/>
        <v>0</v>
      </c>
      <c r="AG80" s="6">
        <f t="shared" si="18"/>
        <v>0</v>
      </c>
      <c r="AH80" s="365">
        <f>SUM(X80:AG80)</f>
        <v>0</v>
      </c>
    </row>
    <row r="113" spans="1:12" ht="14.5">
      <c r="D113" s="105"/>
    </row>
    <row r="114" spans="1:12" ht="14.5">
      <c r="D114" s="105"/>
    </row>
    <row r="115" spans="1:12" ht="14.5">
      <c r="D115" s="105"/>
    </row>
    <row r="116" spans="1:12" ht="14.5">
      <c r="D116" s="105"/>
    </row>
    <row r="117" spans="1:12" ht="14.5">
      <c r="A117" s="73"/>
      <c r="D117" s="105"/>
    </row>
    <row r="118" spans="1:12" ht="14.5">
      <c r="A118" s="73"/>
      <c r="D118" s="105"/>
    </row>
    <row r="119" spans="1:12" ht="14.5">
      <c r="A119" s="73"/>
      <c r="D119" s="105"/>
    </row>
    <row r="120" spans="1:12" ht="14.5">
      <c r="A120" s="73"/>
      <c r="D120" s="105"/>
    </row>
    <row r="121" spans="1:12" ht="14.5">
      <c r="A121" s="73"/>
      <c r="D121" s="105"/>
    </row>
    <row r="122" spans="1:12" ht="14.5">
      <c r="A122" s="73"/>
      <c r="D122" s="105"/>
    </row>
    <row r="123" spans="1:12" ht="14.5">
      <c r="A123" s="73"/>
      <c r="D123" s="105"/>
    </row>
    <row r="124" spans="1:12" ht="14.5">
      <c r="A124" s="73"/>
      <c r="D124" s="105"/>
    </row>
    <row r="125" spans="1:12" ht="14.5">
      <c r="A125" s="73"/>
      <c r="D125" s="105"/>
    </row>
    <row r="126" spans="1:12" ht="14.5">
      <c r="A126" s="73"/>
      <c r="D126" s="105"/>
    </row>
    <row r="127" spans="1:12" ht="14.5">
      <c r="A127" s="106"/>
      <c r="D127" s="105"/>
      <c r="G127" s="106"/>
    </row>
    <row r="128" spans="1:12" ht="13">
      <c r="K128" s="106"/>
      <c r="L128" s="106"/>
    </row>
    <row r="129" spans="1:27">
      <c r="A129" s="73"/>
      <c r="B129" s="71"/>
      <c r="C129" s="71"/>
      <c r="D129" s="71"/>
      <c r="G129" s="107"/>
    </row>
    <row r="130" spans="1:27">
      <c r="A130" s="73"/>
      <c r="B130" s="78"/>
      <c r="D130" s="78"/>
      <c r="G130" s="107"/>
      <c r="N130" s="73"/>
      <c r="O130" s="73"/>
      <c r="Q130" s="73"/>
      <c r="R130" s="73"/>
      <c r="S130" s="73"/>
      <c r="T130" s="73"/>
      <c r="U130" s="73"/>
      <c r="V130" s="73"/>
      <c r="W130" s="73"/>
      <c r="X130" s="73"/>
      <c r="Y130" s="73"/>
      <c r="Z130" s="73"/>
      <c r="AA130" s="73"/>
    </row>
    <row r="131" spans="1:27" ht="13">
      <c r="A131" s="73"/>
      <c r="B131" s="108"/>
      <c r="C131" s="107"/>
      <c r="D131" s="108"/>
      <c r="G131" s="108"/>
      <c r="H131" s="73"/>
      <c r="I131" s="73"/>
      <c r="M131" s="107"/>
    </row>
    <row r="132" spans="1:27">
      <c r="A132" s="73"/>
      <c r="B132" s="78"/>
      <c r="D132" s="78"/>
      <c r="H132" s="73"/>
      <c r="I132" s="73"/>
    </row>
    <row r="133" spans="1:27" ht="13">
      <c r="B133" s="108"/>
      <c r="C133" s="107"/>
      <c r="D133" s="108"/>
      <c r="M133" s="108"/>
      <c r="N133" s="73"/>
      <c r="O133" s="73"/>
    </row>
    <row r="134" spans="1:27" ht="13">
      <c r="A134" s="106"/>
      <c r="B134" s="108"/>
      <c r="C134" s="107"/>
      <c r="D134" s="108"/>
    </row>
    <row r="136" spans="1:27">
      <c r="A136" s="73"/>
      <c r="B136" s="107"/>
      <c r="C136" s="107"/>
      <c r="D136" s="107"/>
    </row>
    <row r="138" spans="1:27" ht="13">
      <c r="C138" s="73"/>
      <c r="G138" s="106"/>
    </row>
    <row r="141" spans="1:27" ht="13">
      <c r="D141" s="106"/>
      <c r="J141" s="109"/>
    </row>
    <row r="142" spans="1:27" ht="13">
      <c r="D142" s="106"/>
    </row>
    <row r="143" spans="1:27" ht="13">
      <c r="A143" s="106"/>
      <c r="G143" s="106"/>
      <c r="J143" s="73"/>
    </row>
    <row r="144" spans="1:27" ht="13">
      <c r="A144" s="106"/>
    </row>
    <row r="145" spans="1:13">
      <c r="A145" s="73"/>
      <c r="B145" s="71"/>
      <c r="C145" s="71"/>
      <c r="D145" s="71"/>
      <c r="G145" s="107"/>
      <c r="J145" s="71"/>
    </row>
    <row r="146" spans="1:13">
      <c r="A146" s="73"/>
      <c r="B146" s="78"/>
      <c r="D146" s="78"/>
      <c r="G146" s="107"/>
      <c r="J146" s="78"/>
    </row>
    <row r="147" spans="1:13" ht="13">
      <c r="A147" s="73"/>
      <c r="B147" s="108"/>
      <c r="C147" s="107"/>
      <c r="D147" s="108"/>
      <c r="G147" s="108"/>
      <c r="J147" s="108"/>
      <c r="K147" s="73"/>
      <c r="L147" s="73"/>
    </row>
    <row r="148" spans="1:13">
      <c r="A148" s="73"/>
      <c r="B148" s="78"/>
      <c r="D148" s="78"/>
      <c r="K148" s="73"/>
      <c r="L148" s="73"/>
    </row>
    <row r="149" spans="1:13" ht="13">
      <c r="B149" s="108"/>
      <c r="C149" s="107"/>
      <c r="D149" s="108"/>
      <c r="K149" s="73"/>
      <c r="L149" s="73"/>
    </row>
    <row r="150" spans="1:13" ht="13">
      <c r="A150" s="106"/>
      <c r="B150" s="108"/>
      <c r="C150" s="107"/>
      <c r="D150" s="108"/>
    </row>
    <row r="152" spans="1:13" ht="14">
      <c r="A152" s="110"/>
      <c r="B152" s="111"/>
      <c r="C152" s="111"/>
      <c r="D152" s="111"/>
      <c r="E152" s="110"/>
      <c r="F152" s="112"/>
    </row>
    <row r="154" spans="1:13">
      <c r="C154" s="73"/>
    </row>
    <row r="156" spans="1:13" ht="21" customHeight="1">
      <c r="G156" s="73"/>
      <c r="M156" s="73"/>
    </row>
    <row r="179" spans="1:13">
      <c r="G179" s="73"/>
      <c r="M179" s="73"/>
    </row>
    <row r="180" spans="1:13">
      <c r="A180" s="73"/>
      <c r="G180" s="73"/>
      <c r="M180" s="73"/>
    </row>
    <row r="181" spans="1:13">
      <c r="A181" s="73"/>
      <c r="B181" s="71"/>
      <c r="G181" s="73"/>
      <c r="M181" s="73"/>
    </row>
    <row r="182" spans="1:13">
      <c r="A182" s="78"/>
      <c r="B182" s="107"/>
      <c r="D182" s="107"/>
      <c r="G182" s="73"/>
      <c r="M182" s="73"/>
    </row>
    <row r="183" spans="1:13" ht="13">
      <c r="A183" s="113"/>
      <c r="B183" s="108"/>
      <c r="C183" s="114"/>
      <c r="D183" s="107"/>
      <c r="G183" s="73"/>
      <c r="M183" s="73"/>
    </row>
    <row r="184" spans="1:13" ht="13">
      <c r="C184" s="115"/>
      <c r="D184" s="108"/>
      <c r="G184" s="73"/>
      <c r="M184" s="73"/>
    </row>
    <row r="185" spans="1:13">
      <c r="G185" s="73"/>
      <c r="M185" s="73"/>
    </row>
    <row r="186" spans="1:13">
      <c r="G186" s="73"/>
      <c r="M186" s="73"/>
    </row>
    <row r="187" spans="1:13">
      <c r="G187" s="73"/>
      <c r="M187" s="73"/>
    </row>
    <row r="188" spans="1:13">
      <c r="G188" s="73"/>
      <c r="M188" s="73"/>
    </row>
    <row r="189" spans="1:13">
      <c r="G189" s="73"/>
      <c r="M189" s="73"/>
    </row>
    <row r="190" spans="1:13">
      <c r="G190" s="73"/>
      <c r="M190" s="73"/>
    </row>
  </sheetData>
  <mergeCells count="16">
    <mergeCell ref="A68:B68"/>
    <mergeCell ref="A69:B69"/>
    <mergeCell ref="A70:B70"/>
    <mergeCell ref="A71:B71"/>
    <mergeCell ref="A72:B72"/>
    <mergeCell ref="A73:B73"/>
    <mergeCell ref="A74:B74"/>
    <mergeCell ref="A75:B75"/>
    <mergeCell ref="A76:B76"/>
    <mergeCell ref="A77:B77"/>
    <mergeCell ref="A66:B66"/>
    <mergeCell ref="A67:B67"/>
    <mergeCell ref="A3:B3"/>
    <mergeCell ref="A63:B63"/>
    <mergeCell ref="A64:B64"/>
    <mergeCell ref="A65:B65"/>
  </mergeCells>
  <phoneticPr fontId="4" type="noConversion"/>
  <pageMargins left="0.70866141732283472" right="0.70866141732283472" top="0.74803149606299213" bottom="0.74803149606299213" header="0.31496062992125984" footer="0.31496062992125984"/>
  <pageSetup paperSize="9" scale="43"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T278"/>
  <sheetViews>
    <sheetView zoomScaleNormal="100" workbookViewId="0">
      <selection activeCell="B213" sqref="B213"/>
    </sheetView>
  </sheetViews>
  <sheetFormatPr defaultColWidth="9.1796875" defaultRowHeight="12.5" outlineLevelRow="4" outlineLevelCol="1"/>
  <cols>
    <col min="1" max="1" width="3.54296875" style="44" customWidth="1"/>
    <col min="2" max="2" width="45.81640625" style="44" customWidth="1"/>
    <col min="3" max="3" width="12.54296875" style="44" customWidth="1"/>
    <col min="4" max="4" width="10" style="44" customWidth="1"/>
    <col min="5" max="5" width="20.26953125" style="44" customWidth="1"/>
    <col min="6" max="6" width="10.54296875" style="44" customWidth="1"/>
    <col min="7" max="11" width="9.26953125" style="70" customWidth="1"/>
    <col min="12" max="16" width="9.26953125" style="70" hidden="1" customWidth="1" outlineLevel="1"/>
    <col min="17" max="17" width="13" style="44" bestFit="1" customWidth="1" collapsed="1"/>
    <col min="18" max="18" width="9.1796875" style="44" hidden="1" customWidth="1"/>
    <col min="19" max="19" width="12.7265625" style="44" hidden="1" customWidth="1"/>
    <col min="20" max="20" width="14.54296875" style="44" hidden="1" customWidth="1"/>
    <col min="21" max="16384" width="9.1796875" style="44"/>
  </cols>
  <sheetData>
    <row r="2" spans="1:17" ht="25.5" customHeight="1">
      <c r="A2" s="43" t="s">
        <v>3</v>
      </c>
      <c r="B2" s="43"/>
      <c r="C2" s="43"/>
      <c r="D2" s="106"/>
      <c r="E2" s="106"/>
      <c r="F2" s="106"/>
      <c r="G2" s="116"/>
      <c r="H2" s="116"/>
      <c r="I2" s="116"/>
      <c r="J2" s="116"/>
      <c r="K2" s="116"/>
      <c r="L2" s="116"/>
      <c r="M2" s="116"/>
      <c r="N2" s="116"/>
      <c r="O2" s="116"/>
      <c r="P2" s="116"/>
      <c r="Q2" s="117"/>
    </row>
    <row r="3" spans="1:17" ht="18.5" thickBot="1">
      <c r="A3" s="118" t="s">
        <v>41</v>
      </c>
      <c r="B3" s="119"/>
      <c r="C3" s="119"/>
      <c r="D3" s="119"/>
      <c r="E3" s="119"/>
      <c r="F3" s="119"/>
    </row>
    <row r="4" spans="1:17" ht="13">
      <c r="A4" s="120" t="s">
        <v>44</v>
      </c>
      <c r="B4" s="121"/>
      <c r="C4" s="121"/>
      <c r="D4" s="121"/>
      <c r="E4" s="121"/>
      <c r="F4" s="122"/>
      <c r="G4" s="123">
        <f>Sammanställning!I9</f>
        <v>2025</v>
      </c>
      <c r="H4" s="123">
        <f>Sammanställning!J9</f>
        <v>2026</v>
      </c>
      <c r="I4" s="123">
        <f>Sammanställning!K9</f>
        <v>2027</v>
      </c>
      <c r="J4" s="123">
        <f>Sammanställning!L9</f>
        <v>2028</v>
      </c>
      <c r="K4" s="123">
        <f>Sammanställning!M9</f>
        <v>2029</v>
      </c>
      <c r="L4" s="123">
        <f>Sammanställning!N9</f>
        <v>2030</v>
      </c>
      <c r="M4" s="123">
        <f>Sammanställning!O9</f>
        <v>2031</v>
      </c>
      <c r="N4" s="123">
        <f>Sammanställning!P9</f>
        <v>2032</v>
      </c>
      <c r="O4" s="123">
        <f>Sammanställning!Q9</f>
        <v>2033</v>
      </c>
      <c r="P4" s="123">
        <f>Sammanställning!R9</f>
        <v>2034</v>
      </c>
      <c r="Q4" s="124" t="s">
        <v>6</v>
      </c>
    </row>
    <row r="5" spans="1:17" ht="13">
      <c r="A5" s="125">
        <v>1</v>
      </c>
      <c r="B5" s="126"/>
      <c r="C5" s="127"/>
      <c r="D5" s="128"/>
      <c r="E5" s="128"/>
      <c r="F5" s="129"/>
      <c r="G5" s="21"/>
      <c r="H5" s="12"/>
      <c r="I5" s="12"/>
      <c r="J5" s="12"/>
      <c r="K5" s="11"/>
      <c r="L5" s="12"/>
      <c r="M5" s="12"/>
      <c r="N5" s="12"/>
      <c r="O5" s="12"/>
      <c r="P5" s="11"/>
      <c r="Q5" s="130">
        <f>SUM(G5:P5)</f>
        <v>0</v>
      </c>
    </row>
    <row r="6" spans="1:17" ht="13">
      <c r="A6" s="77">
        <v>2</v>
      </c>
      <c r="B6" s="131"/>
      <c r="C6" s="132"/>
      <c r="D6" s="133"/>
      <c r="E6" s="133"/>
      <c r="F6" s="134"/>
      <c r="G6" s="22"/>
      <c r="H6" s="14"/>
      <c r="I6" s="14"/>
      <c r="J6" s="14"/>
      <c r="K6" s="13"/>
      <c r="L6" s="14"/>
      <c r="M6" s="14"/>
      <c r="N6" s="14"/>
      <c r="O6" s="14"/>
      <c r="P6" s="13"/>
      <c r="Q6" s="130">
        <f>SUM(G6:P6)</f>
        <v>0</v>
      </c>
    </row>
    <row r="7" spans="1:17" ht="13">
      <c r="A7" s="77">
        <v>3</v>
      </c>
      <c r="B7" s="131"/>
      <c r="C7" s="132"/>
      <c r="D7" s="133"/>
      <c r="E7" s="133"/>
      <c r="F7" s="134"/>
      <c r="G7" s="22"/>
      <c r="H7" s="14"/>
      <c r="I7" s="14"/>
      <c r="J7" s="14"/>
      <c r="K7" s="13"/>
      <c r="L7" s="14"/>
      <c r="M7" s="14"/>
      <c r="N7" s="14"/>
      <c r="O7" s="14"/>
      <c r="P7" s="13"/>
      <c r="Q7" s="130">
        <f>SUM(G7:P7)</f>
        <v>0</v>
      </c>
    </row>
    <row r="8" spans="1:17" ht="13" hidden="1" outlineLevel="1">
      <c r="A8" s="77">
        <v>4</v>
      </c>
      <c r="B8" s="131"/>
      <c r="C8" s="132"/>
      <c r="D8" s="133"/>
      <c r="E8" s="133"/>
      <c r="F8" s="134"/>
      <c r="G8" s="22"/>
      <c r="H8" s="14"/>
      <c r="I8" s="14"/>
      <c r="J8" s="14"/>
      <c r="K8" s="13"/>
      <c r="L8" s="14"/>
      <c r="M8" s="14"/>
      <c r="N8" s="14"/>
      <c r="O8" s="14"/>
      <c r="P8" s="13"/>
      <c r="Q8" s="130">
        <f>SUM(G8:P8)</f>
        <v>0</v>
      </c>
    </row>
    <row r="9" spans="1:17" ht="13" hidden="1" outlineLevel="1">
      <c r="A9" s="77">
        <v>5</v>
      </c>
      <c r="B9" s="131"/>
      <c r="C9" s="132"/>
      <c r="D9" s="133"/>
      <c r="E9" s="133"/>
      <c r="F9" s="134"/>
      <c r="G9" s="22"/>
      <c r="H9" s="14"/>
      <c r="I9" s="14"/>
      <c r="J9" s="14"/>
      <c r="K9" s="13"/>
      <c r="L9" s="14"/>
      <c r="M9" s="14"/>
      <c r="N9" s="14"/>
      <c r="O9" s="14"/>
      <c r="P9" s="13"/>
      <c r="Q9" s="130">
        <f t="shared" ref="Q9:Q34" si="0">SUM(G9:P9)</f>
        <v>0</v>
      </c>
    </row>
    <row r="10" spans="1:17" ht="13" hidden="1" outlineLevel="1">
      <c r="A10" s="77">
        <v>6</v>
      </c>
      <c r="B10" s="131"/>
      <c r="C10" s="132"/>
      <c r="D10" s="133"/>
      <c r="E10" s="133"/>
      <c r="F10" s="134"/>
      <c r="G10" s="22"/>
      <c r="H10" s="14"/>
      <c r="I10" s="14"/>
      <c r="J10" s="14"/>
      <c r="K10" s="13"/>
      <c r="L10" s="14"/>
      <c r="M10" s="14"/>
      <c r="N10" s="14"/>
      <c r="O10" s="14"/>
      <c r="P10" s="13"/>
      <c r="Q10" s="130">
        <f t="shared" si="0"/>
        <v>0</v>
      </c>
    </row>
    <row r="11" spans="1:17" ht="13" hidden="1" outlineLevel="1">
      <c r="A11" s="77">
        <v>7</v>
      </c>
      <c r="B11" s="131"/>
      <c r="C11" s="132"/>
      <c r="D11" s="133"/>
      <c r="E11" s="133"/>
      <c r="F11" s="134"/>
      <c r="G11" s="22"/>
      <c r="H11" s="14"/>
      <c r="I11" s="14"/>
      <c r="J11" s="14"/>
      <c r="K11" s="13"/>
      <c r="L11" s="14"/>
      <c r="M11" s="14"/>
      <c r="N11" s="14"/>
      <c r="O11" s="14"/>
      <c r="P11" s="13"/>
      <c r="Q11" s="130">
        <f t="shared" si="0"/>
        <v>0</v>
      </c>
    </row>
    <row r="12" spans="1:17" ht="13" hidden="1" outlineLevel="1">
      <c r="A12" s="77">
        <v>8</v>
      </c>
      <c r="B12" s="131"/>
      <c r="C12" s="132"/>
      <c r="D12" s="133"/>
      <c r="E12" s="133"/>
      <c r="F12" s="134"/>
      <c r="G12" s="22"/>
      <c r="H12" s="14"/>
      <c r="I12" s="14"/>
      <c r="J12" s="14"/>
      <c r="K12" s="13"/>
      <c r="L12" s="14"/>
      <c r="M12" s="14"/>
      <c r="N12" s="14"/>
      <c r="O12" s="14"/>
      <c r="P12" s="13"/>
      <c r="Q12" s="130">
        <f t="shared" si="0"/>
        <v>0</v>
      </c>
    </row>
    <row r="13" spans="1:17" ht="13" hidden="1" outlineLevel="1">
      <c r="A13" s="77">
        <v>9</v>
      </c>
      <c r="B13" s="131"/>
      <c r="C13" s="132"/>
      <c r="D13" s="133"/>
      <c r="E13" s="133"/>
      <c r="F13" s="134"/>
      <c r="G13" s="22"/>
      <c r="H13" s="14"/>
      <c r="I13" s="14"/>
      <c r="J13" s="14"/>
      <c r="K13" s="13"/>
      <c r="L13" s="14"/>
      <c r="M13" s="14"/>
      <c r="N13" s="14"/>
      <c r="O13" s="14"/>
      <c r="P13" s="13"/>
      <c r="Q13" s="130">
        <f t="shared" si="0"/>
        <v>0</v>
      </c>
    </row>
    <row r="14" spans="1:17" ht="13" hidden="1" outlineLevel="1">
      <c r="A14" s="77">
        <v>10</v>
      </c>
      <c r="B14" s="131"/>
      <c r="C14" s="132"/>
      <c r="D14" s="133"/>
      <c r="E14" s="133"/>
      <c r="F14" s="134"/>
      <c r="G14" s="22"/>
      <c r="H14" s="14"/>
      <c r="I14" s="14"/>
      <c r="J14" s="14"/>
      <c r="K14" s="13"/>
      <c r="L14" s="14"/>
      <c r="M14" s="14"/>
      <c r="N14" s="14"/>
      <c r="O14" s="14"/>
      <c r="P14" s="13"/>
      <c r="Q14" s="130">
        <f t="shared" si="0"/>
        <v>0</v>
      </c>
    </row>
    <row r="15" spans="1:17" ht="13" hidden="1" outlineLevel="1">
      <c r="A15" s="77">
        <v>11</v>
      </c>
      <c r="B15" s="131"/>
      <c r="C15" s="132"/>
      <c r="D15" s="133"/>
      <c r="E15" s="133"/>
      <c r="F15" s="134"/>
      <c r="G15" s="22"/>
      <c r="H15" s="14"/>
      <c r="I15" s="14"/>
      <c r="J15" s="14"/>
      <c r="K15" s="13"/>
      <c r="L15" s="14"/>
      <c r="M15" s="14"/>
      <c r="N15" s="14"/>
      <c r="O15" s="14"/>
      <c r="P15" s="13"/>
      <c r="Q15" s="130">
        <f t="shared" si="0"/>
        <v>0</v>
      </c>
    </row>
    <row r="16" spans="1:17" ht="13" hidden="1" outlineLevel="1">
      <c r="A16" s="77">
        <v>12</v>
      </c>
      <c r="B16" s="131"/>
      <c r="C16" s="132"/>
      <c r="D16" s="133"/>
      <c r="E16" s="133"/>
      <c r="F16" s="134"/>
      <c r="G16" s="22"/>
      <c r="H16" s="14"/>
      <c r="I16" s="14"/>
      <c r="J16" s="14"/>
      <c r="K16" s="13"/>
      <c r="L16" s="14"/>
      <c r="M16" s="14"/>
      <c r="N16" s="14"/>
      <c r="O16" s="14"/>
      <c r="P16" s="13"/>
      <c r="Q16" s="130">
        <f t="shared" si="0"/>
        <v>0</v>
      </c>
    </row>
    <row r="17" spans="1:17" ht="13" hidden="1" outlineLevel="1">
      <c r="A17" s="77">
        <v>13</v>
      </c>
      <c r="B17" s="131"/>
      <c r="C17" s="132"/>
      <c r="D17" s="133"/>
      <c r="E17" s="133"/>
      <c r="F17" s="134"/>
      <c r="G17" s="22"/>
      <c r="H17" s="14"/>
      <c r="I17" s="14"/>
      <c r="J17" s="14"/>
      <c r="K17" s="13"/>
      <c r="L17" s="14"/>
      <c r="M17" s="14"/>
      <c r="N17" s="14"/>
      <c r="O17" s="14"/>
      <c r="P17" s="13"/>
      <c r="Q17" s="130">
        <f t="shared" si="0"/>
        <v>0</v>
      </c>
    </row>
    <row r="18" spans="1:17" ht="13" hidden="1" outlineLevel="1">
      <c r="A18" s="77">
        <v>14</v>
      </c>
      <c r="B18" s="131"/>
      <c r="C18" s="132"/>
      <c r="D18" s="133"/>
      <c r="E18" s="133"/>
      <c r="F18" s="134"/>
      <c r="G18" s="22"/>
      <c r="H18" s="14"/>
      <c r="I18" s="14"/>
      <c r="J18" s="14"/>
      <c r="K18" s="13"/>
      <c r="L18" s="14"/>
      <c r="M18" s="14"/>
      <c r="N18" s="14"/>
      <c r="O18" s="14"/>
      <c r="P18" s="13"/>
      <c r="Q18" s="130">
        <f t="shared" si="0"/>
        <v>0</v>
      </c>
    </row>
    <row r="19" spans="1:17" ht="13" hidden="1" outlineLevel="1">
      <c r="A19" s="77">
        <v>15</v>
      </c>
      <c r="B19" s="131"/>
      <c r="C19" s="132"/>
      <c r="D19" s="133"/>
      <c r="E19" s="133"/>
      <c r="F19" s="134"/>
      <c r="G19" s="22"/>
      <c r="H19" s="14"/>
      <c r="I19" s="14"/>
      <c r="J19" s="14"/>
      <c r="K19" s="13"/>
      <c r="L19" s="14"/>
      <c r="M19" s="14"/>
      <c r="N19" s="14"/>
      <c r="O19" s="14"/>
      <c r="P19" s="13"/>
      <c r="Q19" s="130">
        <f t="shared" si="0"/>
        <v>0</v>
      </c>
    </row>
    <row r="20" spans="1:17" ht="13" hidden="1" outlineLevel="1">
      <c r="A20" s="135">
        <v>16</v>
      </c>
      <c r="B20" s="131"/>
      <c r="C20" s="132"/>
      <c r="D20" s="133"/>
      <c r="E20" s="133"/>
      <c r="F20" s="134"/>
      <c r="G20" s="22"/>
      <c r="H20" s="14"/>
      <c r="I20" s="14"/>
      <c r="J20" s="14"/>
      <c r="K20" s="13"/>
      <c r="L20" s="14"/>
      <c r="M20" s="14"/>
      <c r="N20" s="14"/>
      <c r="O20" s="14"/>
      <c r="P20" s="13"/>
      <c r="Q20" s="130">
        <f t="shared" si="0"/>
        <v>0</v>
      </c>
    </row>
    <row r="21" spans="1:17" ht="13" hidden="1" outlineLevel="1">
      <c r="A21" s="135">
        <v>17</v>
      </c>
      <c r="B21" s="131"/>
      <c r="C21" s="132"/>
      <c r="D21" s="133"/>
      <c r="E21" s="133"/>
      <c r="F21" s="134"/>
      <c r="G21" s="22"/>
      <c r="H21" s="14"/>
      <c r="I21" s="14"/>
      <c r="J21" s="14"/>
      <c r="K21" s="13"/>
      <c r="L21" s="14"/>
      <c r="M21" s="14"/>
      <c r="N21" s="14"/>
      <c r="O21" s="14"/>
      <c r="P21" s="13"/>
      <c r="Q21" s="130">
        <f t="shared" si="0"/>
        <v>0</v>
      </c>
    </row>
    <row r="22" spans="1:17" ht="13" hidden="1" outlineLevel="1">
      <c r="A22" s="135">
        <v>18</v>
      </c>
      <c r="B22" s="131"/>
      <c r="C22" s="132"/>
      <c r="D22" s="133"/>
      <c r="E22" s="133"/>
      <c r="F22" s="134"/>
      <c r="G22" s="22"/>
      <c r="H22" s="14"/>
      <c r="I22" s="14"/>
      <c r="J22" s="14"/>
      <c r="K22" s="13"/>
      <c r="L22" s="14"/>
      <c r="M22" s="14"/>
      <c r="N22" s="14"/>
      <c r="O22" s="14"/>
      <c r="P22" s="13"/>
      <c r="Q22" s="130">
        <f t="shared" si="0"/>
        <v>0</v>
      </c>
    </row>
    <row r="23" spans="1:17" ht="13" hidden="1" outlineLevel="1">
      <c r="A23" s="135">
        <v>19</v>
      </c>
      <c r="B23" s="131"/>
      <c r="C23" s="132"/>
      <c r="D23" s="133"/>
      <c r="E23" s="133"/>
      <c r="F23" s="134"/>
      <c r="G23" s="22"/>
      <c r="H23" s="14"/>
      <c r="I23" s="14"/>
      <c r="J23" s="14"/>
      <c r="K23" s="13"/>
      <c r="L23" s="14"/>
      <c r="M23" s="14"/>
      <c r="N23" s="14"/>
      <c r="O23" s="14"/>
      <c r="P23" s="13"/>
      <c r="Q23" s="130">
        <f t="shared" si="0"/>
        <v>0</v>
      </c>
    </row>
    <row r="24" spans="1:17" ht="13" hidden="1" outlineLevel="1">
      <c r="A24" s="135">
        <v>20</v>
      </c>
      <c r="B24" s="131"/>
      <c r="C24" s="132"/>
      <c r="D24" s="133"/>
      <c r="E24" s="133"/>
      <c r="F24" s="134"/>
      <c r="G24" s="22"/>
      <c r="H24" s="14"/>
      <c r="I24" s="14"/>
      <c r="J24" s="14"/>
      <c r="K24" s="13"/>
      <c r="L24" s="14"/>
      <c r="M24" s="14"/>
      <c r="N24" s="14"/>
      <c r="O24" s="14"/>
      <c r="P24" s="13"/>
      <c r="Q24" s="130">
        <f t="shared" si="0"/>
        <v>0</v>
      </c>
    </row>
    <row r="25" spans="1:17" ht="13" hidden="1" outlineLevel="1">
      <c r="A25" s="135">
        <v>21</v>
      </c>
      <c r="B25" s="131"/>
      <c r="C25" s="132"/>
      <c r="D25" s="133"/>
      <c r="E25" s="133"/>
      <c r="F25" s="134"/>
      <c r="G25" s="22"/>
      <c r="H25" s="14"/>
      <c r="I25" s="14"/>
      <c r="J25" s="14"/>
      <c r="K25" s="13"/>
      <c r="L25" s="14"/>
      <c r="M25" s="14"/>
      <c r="N25" s="14"/>
      <c r="O25" s="14"/>
      <c r="P25" s="13"/>
      <c r="Q25" s="130">
        <f t="shared" si="0"/>
        <v>0</v>
      </c>
    </row>
    <row r="26" spans="1:17" ht="13" hidden="1" outlineLevel="1">
      <c r="A26" s="135">
        <v>22</v>
      </c>
      <c r="B26" s="131"/>
      <c r="C26" s="132"/>
      <c r="D26" s="133"/>
      <c r="E26" s="133"/>
      <c r="F26" s="134"/>
      <c r="G26" s="22"/>
      <c r="H26" s="14"/>
      <c r="I26" s="14"/>
      <c r="J26" s="14"/>
      <c r="K26" s="13"/>
      <c r="L26" s="14"/>
      <c r="M26" s="14"/>
      <c r="N26" s="14"/>
      <c r="O26" s="14"/>
      <c r="P26" s="13"/>
      <c r="Q26" s="130">
        <f t="shared" si="0"/>
        <v>0</v>
      </c>
    </row>
    <row r="27" spans="1:17" ht="13" hidden="1" outlineLevel="1">
      <c r="A27" s="135">
        <v>23</v>
      </c>
      <c r="B27" s="131"/>
      <c r="C27" s="132"/>
      <c r="D27" s="133"/>
      <c r="E27" s="133"/>
      <c r="F27" s="134"/>
      <c r="G27" s="22"/>
      <c r="H27" s="14"/>
      <c r="I27" s="14"/>
      <c r="J27" s="14"/>
      <c r="K27" s="13"/>
      <c r="L27" s="14"/>
      <c r="M27" s="14"/>
      <c r="N27" s="14"/>
      <c r="O27" s="14"/>
      <c r="P27" s="13"/>
      <c r="Q27" s="130">
        <f t="shared" si="0"/>
        <v>0</v>
      </c>
    </row>
    <row r="28" spans="1:17" ht="13" hidden="1" outlineLevel="1">
      <c r="A28" s="135">
        <v>24</v>
      </c>
      <c r="B28" s="131"/>
      <c r="C28" s="132"/>
      <c r="D28" s="133"/>
      <c r="E28" s="133"/>
      <c r="F28" s="134"/>
      <c r="G28" s="22"/>
      <c r="H28" s="14"/>
      <c r="I28" s="14"/>
      <c r="J28" s="14"/>
      <c r="K28" s="13"/>
      <c r="L28" s="14"/>
      <c r="M28" s="14"/>
      <c r="N28" s="14"/>
      <c r="O28" s="14"/>
      <c r="P28" s="13"/>
      <c r="Q28" s="130">
        <f t="shared" si="0"/>
        <v>0</v>
      </c>
    </row>
    <row r="29" spans="1:17" ht="13" hidden="1" outlineLevel="1">
      <c r="A29" s="135">
        <v>25</v>
      </c>
      <c r="B29" s="131"/>
      <c r="C29" s="132"/>
      <c r="D29" s="133"/>
      <c r="E29" s="133"/>
      <c r="F29" s="134"/>
      <c r="G29" s="22"/>
      <c r="H29" s="14"/>
      <c r="I29" s="14"/>
      <c r="J29" s="14"/>
      <c r="K29" s="13"/>
      <c r="L29" s="14"/>
      <c r="M29" s="14"/>
      <c r="N29" s="14"/>
      <c r="O29" s="14"/>
      <c r="P29" s="13"/>
      <c r="Q29" s="130">
        <f t="shared" si="0"/>
        <v>0</v>
      </c>
    </row>
    <row r="30" spans="1:17" ht="13" hidden="1" outlineLevel="1">
      <c r="A30" s="135">
        <v>26</v>
      </c>
      <c r="B30" s="131"/>
      <c r="C30" s="132"/>
      <c r="D30" s="133"/>
      <c r="E30" s="133"/>
      <c r="F30" s="134"/>
      <c r="G30" s="22"/>
      <c r="H30" s="14"/>
      <c r="I30" s="14"/>
      <c r="J30" s="14"/>
      <c r="K30" s="13"/>
      <c r="L30" s="14"/>
      <c r="M30" s="14"/>
      <c r="N30" s="14"/>
      <c r="O30" s="14"/>
      <c r="P30" s="13"/>
      <c r="Q30" s="130">
        <f t="shared" si="0"/>
        <v>0</v>
      </c>
    </row>
    <row r="31" spans="1:17" ht="13" hidden="1" outlineLevel="1">
      <c r="A31" s="135">
        <v>27</v>
      </c>
      <c r="B31" s="131"/>
      <c r="C31" s="132"/>
      <c r="D31" s="133"/>
      <c r="E31" s="133"/>
      <c r="F31" s="134"/>
      <c r="G31" s="22"/>
      <c r="H31" s="14"/>
      <c r="I31" s="14"/>
      <c r="J31" s="14"/>
      <c r="K31" s="13"/>
      <c r="L31" s="14"/>
      <c r="M31" s="14"/>
      <c r="N31" s="14"/>
      <c r="O31" s="14"/>
      <c r="P31" s="13"/>
      <c r="Q31" s="130">
        <f t="shared" si="0"/>
        <v>0</v>
      </c>
    </row>
    <row r="32" spans="1:17" ht="13" hidden="1" outlineLevel="1">
      <c r="A32" s="135">
        <v>28</v>
      </c>
      <c r="B32" s="131"/>
      <c r="C32" s="132"/>
      <c r="D32" s="133"/>
      <c r="E32" s="133"/>
      <c r="F32" s="134"/>
      <c r="G32" s="22"/>
      <c r="H32" s="14"/>
      <c r="I32" s="14"/>
      <c r="J32" s="14"/>
      <c r="K32" s="13"/>
      <c r="L32" s="14"/>
      <c r="M32" s="14"/>
      <c r="N32" s="14"/>
      <c r="O32" s="14"/>
      <c r="P32" s="13"/>
      <c r="Q32" s="130">
        <f t="shared" si="0"/>
        <v>0</v>
      </c>
    </row>
    <row r="33" spans="1:17" ht="13" hidden="1" outlineLevel="1">
      <c r="A33" s="135">
        <v>29</v>
      </c>
      <c r="B33" s="131"/>
      <c r="C33" s="132"/>
      <c r="D33" s="133"/>
      <c r="E33" s="133"/>
      <c r="F33" s="134"/>
      <c r="G33" s="22"/>
      <c r="H33" s="14"/>
      <c r="I33" s="14"/>
      <c r="J33" s="14"/>
      <c r="K33" s="13"/>
      <c r="L33" s="14"/>
      <c r="M33" s="14"/>
      <c r="N33" s="14"/>
      <c r="O33" s="14"/>
      <c r="P33" s="13"/>
      <c r="Q33" s="130">
        <f t="shared" si="0"/>
        <v>0</v>
      </c>
    </row>
    <row r="34" spans="1:17" ht="13" hidden="1" outlineLevel="1">
      <c r="A34" s="135">
        <v>30</v>
      </c>
      <c r="B34" s="136"/>
      <c r="C34" s="137"/>
      <c r="D34" s="137"/>
      <c r="E34" s="137"/>
      <c r="F34" s="138"/>
      <c r="G34" s="22"/>
      <c r="H34" s="14"/>
      <c r="I34" s="14"/>
      <c r="J34" s="14"/>
      <c r="K34" s="13"/>
      <c r="L34" s="14"/>
      <c r="M34" s="14"/>
      <c r="N34" s="14"/>
      <c r="O34" s="14"/>
      <c r="P34" s="13"/>
      <c r="Q34" s="139">
        <f t="shared" si="0"/>
        <v>0</v>
      </c>
    </row>
    <row r="35" spans="1:17" s="73" customFormat="1" ht="13" collapsed="1">
      <c r="A35" s="140" t="s">
        <v>6</v>
      </c>
      <c r="B35" s="141"/>
      <c r="C35" s="141"/>
      <c r="D35" s="141"/>
      <c r="E35" s="141"/>
      <c r="F35" s="142"/>
      <c r="G35" s="53">
        <f t="shared" ref="G35:P35" si="1">SUM(G5:G34)</f>
        <v>0</v>
      </c>
      <c r="H35" s="53">
        <f t="shared" si="1"/>
        <v>0</v>
      </c>
      <c r="I35" s="53">
        <f t="shared" si="1"/>
        <v>0</v>
      </c>
      <c r="J35" s="53">
        <f t="shared" si="1"/>
        <v>0</v>
      </c>
      <c r="K35" s="143">
        <f t="shared" si="1"/>
        <v>0</v>
      </c>
      <c r="L35" s="53">
        <f t="shared" si="1"/>
        <v>0</v>
      </c>
      <c r="M35" s="53">
        <f t="shared" si="1"/>
        <v>0</v>
      </c>
      <c r="N35" s="53">
        <f t="shared" si="1"/>
        <v>0</v>
      </c>
      <c r="O35" s="53">
        <f t="shared" si="1"/>
        <v>0</v>
      </c>
      <c r="P35" s="143">
        <f t="shared" si="1"/>
        <v>0</v>
      </c>
      <c r="Q35" s="130">
        <f>SUM(G35:P35)</f>
        <v>0</v>
      </c>
    </row>
    <row r="36" spans="1:17" s="73" customFormat="1" ht="13.5" thickBot="1">
      <c r="A36" s="144" t="s">
        <v>40</v>
      </c>
      <c r="F36" s="145"/>
      <c r="G36" s="146"/>
      <c r="H36" s="57">
        <f>H35*'Statistik och pålägg'!$E$54</f>
        <v>0</v>
      </c>
      <c r="I36" s="57">
        <f>I35*'Statistik och pålägg'!$E$54</f>
        <v>0</v>
      </c>
      <c r="J36" s="57">
        <f>J35*'Statistik och pålägg'!$E$54</f>
        <v>0</v>
      </c>
      <c r="K36" s="147">
        <f>K35*'Statistik och pålägg'!$E$54</f>
        <v>0</v>
      </c>
      <c r="L36" s="57">
        <f>L35*'Statistik och pålägg'!$E$54</f>
        <v>0</v>
      </c>
      <c r="M36" s="57">
        <f>M35*'Statistik och pålägg'!$E$54</f>
        <v>0</v>
      </c>
      <c r="N36" s="57">
        <f>N35*'Statistik och pålägg'!$E$54</f>
        <v>0</v>
      </c>
      <c r="O36" s="57">
        <f>O35*'Statistik och pålägg'!$E$54</f>
        <v>0</v>
      </c>
      <c r="P36" s="147">
        <f>P35*'Statistik och pålägg'!$E$54</f>
        <v>0</v>
      </c>
      <c r="Q36" s="130">
        <f>SUM(G36:P36)</f>
        <v>0</v>
      </c>
    </row>
    <row r="37" spans="1:17" ht="13.5" thickBot="1">
      <c r="A37" s="148" t="s">
        <v>6</v>
      </c>
      <c r="B37" s="148"/>
      <c r="C37" s="149"/>
      <c r="D37" s="149"/>
      <c r="E37" s="149"/>
      <c r="F37" s="150"/>
      <c r="G37" s="151">
        <f t="shared" ref="G37:Q37" si="2">G35+G36</f>
        <v>0</v>
      </c>
      <c r="H37" s="152">
        <f t="shared" si="2"/>
        <v>0</v>
      </c>
      <c r="I37" s="152">
        <f t="shared" si="2"/>
        <v>0</v>
      </c>
      <c r="J37" s="152">
        <f t="shared" si="2"/>
        <v>0</v>
      </c>
      <c r="K37" s="152">
        <f t="shared" si="2"/>
        <v>0</v>
      </c>
      <c r="L37" s="152">
        <f t="shared" si="2"/>
        <v>0</v>
      </c>
      <c r="M37" s="152">
        <f t="shared" si="2"/>
        <v>0</v>
      </c>
      <c r="N37" s="152">
        <f t="shared" si="2"/>
        <v>0</v>
      </c>
      <c r="O37" s="152">
        <f t="shared" si="2"/>
        <v>0</v>
      </c>
      <c r="P37" s="152">
        <f t="shared" si="2"/>
        <v>0</v>
      </c>
      <c r="Q37" s="104">
        <f t="shared" si="2"/>
        <v>0</v>
      </c>
    </row>
    <row r="38" spans="1:17" ht="25" customHeight="1" thickBot="1"/>
    <row r="39" spans="1:17" ht="13">
      <c r="A39" s="120" t="s">
        <v>45</v>
      </c>
      <c r="B39" s="121"/>
      <c r="C39" s="121"/>
      <c r="D39" s="121"/>
      <c r="E39" s="121"/>
      <c r="F39" s="122"/>
      <c r="G39" s="123">
        <f>Sammanställning!I9</f>
        <v>2025</v>
      </c>
      <c r="H39" s="123">
        <f>Sammanställning!J9</f>
        <v>2026</v>
      </c>
      <c r="I39" s="123">
        <f>Sammanställning!K9</f>
        <v>2027</v>
      </c>
      <c r="J39" s="123">
        <f>Sammanställning!L9</f>
        <v>2028</v>
      </c>
      <c r="K39" s="123">
        <f>Sammanställning!M9</f>
        <v>2029</v>
      </c>
      <c r="L39" s="123">
        <f>Sammanställning!N9</f>
        <v>2030</v>
      </c>
      <c r="M39" s="123">
        <f>Sammanställning!O9</f>
        <v>2031</v>
      </c>
      <c r="N39" s="123">
        <f>Sammanställning!P9</f>
        <v>2032</v>
      </c>
      <c r="O39" s="123">
        <f>Sammanställning!Q9</f>
        <v>2033</v>
      </c>
      <c r="P39" s="123">
        <f>Sammanställning!R9</f>
        <v>2034</v>
      </c>
      <c r="Q39" s="124" t="s">
        <v>6</v>
      </c>
    </row>
    <row r="40" spans="1:17" ht="13">
      <c r="A40" s="125">
        <v>1</v>
      </c>
      <c r="B40" s="126"/>
      <c r="C40" s="127"/>
      <c r="D40" s="128"/>
      <c r="E40" s="128"/>
      <c r="F40" s="129"/>
      <c r="G40" s="21"/>
      <c r="H40" s="12"/>
      <c r="I40" s="12"/>
      <c r="J40" s="12"/>
      <c r="K40" s="11"/>
      <c r="L40" s="12"/>
      <c r="M40" s="12"/>
      <c r="N40" s="12"/>
      <c r="O40" s="12"/>
      <c r="P40" s="11"/>
      <c r="Q40" s="130">
        <f>SUM(G40:P40)</f>
        <v>0</v>
      </c>
    </row>
    <row r="41" spans="1:17" ht="13">
      <c r="A41" s="77">
        <v>2</v>
      </c>
      <c r="B41" s="131"/>
      <c r="C41" s="132"/>
      <c r="D41" s="133"/>
      <c r="E41" s="133"/>
      <c r="F41" s="134"/>
      <c r="G41" s="22"/>
      <c r="H41" s="14"/>
      <c r="I41" s="14"/>
      <c r="J41" s="14"/>
      <c r="K41" s="13"/>
      <c r="L41" s="14"/>
      <c r="M41" s="14"/>
      <c r="N41" s="14"/>
      <c r="O41" s="14"/>
      <c r="P41" s="13"/>
      <c r="Q41" s="130">
        <f>SUM(G41:P41)</f>
        <v>0</v>
      </c>
    </row>
    <row r="42" spans="1:17" ht="13">
      <c r="A42" s="77">
        <v>3</v>
      </c>
      <c r="B42" s="131"/>
      <c r="C42" s="132"/>
      <c r="D42" s="133"/>
      <c r="E42" s="133"/>
      <c r="F42" s="134"/>
      <c r="G42" s="22"/>
      <c r="H42" s="14"/>
      <c r="I42" s="14"/>
      <c r="J42" s="14"/>
      <c r="K42" s="13"/>
      <c r="L42" s="14"/>
      <c r="M42" s="14"/>
      <c r="N42" s="14"/>
      <c r="O42" s="14"/>
      <c r="P42" s="13"/>
      <c r="Q42" s="130">
        <f>SUM(G42:P42)</f>
        <v>0</v>
      </c>
    </row>
    <row r="43" spans="1:17" ht="13" hidden="1" outlineLevel="1">
      <c r="A43" s="77">
        <v>4</v>
      </c>
      <c r="B43" s="131"/>
      <c r="C43" s="132"/>
      <c r="D43" s="133"/>
      <c r="E43" s="133"/>
      <c r="F43" s="134"/>
      <c r="G43" s="22"/>
      <c r="H43" s="14"/>
      <c r="I43" s="14"/>
      <c r="J43" s="14"/>
      <c r="K43" s="13"/>
      <c r="L43" s="14"/>
      <c r="M43" s="14"/>
      <c r="N43" s="14"/>
      <c r="O43" s="14"/>
      <c r="P43" s="13"/>
      <c r="Q43" s="130">
        <f>SUM(G43:P43)</f>
        <v>0</v>
      </c>
    </row>
    <row r="44" spans="1:17" ht="13" hidden="1" outlineLevel="1">
      <c r="A44" s="77">
        <v>5</v>
      </c>
      <c r="B44" s="131"/>
      <c r="C44" s="132"/>
      <c r="D44" s="133"/>
      <c r="E44" s="133"/>
      <c r="F44" s="134"/>
      <c r="G44" s="22"/>
      <c r="H44" s="14"/>
      <c r="I44" s="14"/>
      <c r="J44" s="14"/>
      <c r="K44" s="13"/>
      <c r="L44" s="14"/>
      <c r="M44" s="14"/>
      <c r="N44" s="14"/>
      <c r="O44" s="14"/>
      <c r="P44" s="13"/>
      <c r="Q44" s="130">
        <f t="shared" ref="Q44:Q69" si="3">SUM(G44:P44)</f>
        <v>0</v>
      </c>
    </row>
    <row r="45" spans="1:17" ht="13" hidden="1" outlineLevel="1">
      <c r="A45" s="77">
        <v>6</v>
      </c>
      <c r="B45" s="131"/>
      <c r="C45" s="132"/>
      <c r="D45" s="133"/>
      <c r="E45" s="133"/>
      <c r="F45" s="134"/>
      <c r="G45" s="22"/>
      <c r="H45" s="14"/>
      <c r="I45" s="14"/>
      <c r="J45" s="14"/>
      <c r="K45" s="13"/>
      <c r="L45" s="14"/>
      <c r="M45" s="14"/>
      <c r="N45" s="14"/>
      <c r="O45" s="14"/>
      <c r="P45" s="13"/>
      <c r="Q45" s="130">
        <f t="shared" si="3"/>
        <v>0</v>
      </c>
    </row>
    <row r="46" spans="1:17" ht="13" hidden="1" outlineLevel="1">
      <c r="A46" s="77">
        <v>7</v>
      </c>
      <c r="B46" s="131"/>
      <c r="C46" s="132"/>
      <c r="D46" s="133"/>
      <c r="E46" s="133"/>
      <c r="F46" s="134"/>
      <c r="G46" s="22"/>
      <c r="H46" s="14"/>
      <c r="I46" s="14"/>
      <c r="J46" s="14"/>
      <c r="K46" s="13"/>
      <c r="L46" s="14"/>
      <c r="M46" s="14"/>
      <c r="N46" s="14"/>
      <c r="O46" s="14"/>
      <c r="P46" s="13"/>
      <c r="Q46" s="130">
        <f t="shared" si="3"/>
        <v>0</v>
      </c>
    </row>
    <row r="47" spans="1:17" ht="13" hidden="1" outlineLevel="1">
      <c r="A47" s="77">
        <v>8</v>
      </c>
      <c r="B47" s="131"/>
      <c r="C47" s="132"/>
      <c r="D47" s="133"/>
      <c r="E47" s="133"/>
      <c r="F47" s="134"/>
      <c r="G47" s="22"/>
      <c r="H47" s="14"/>
      <c r="I47" s="14"/>
      <c r="J47" s="14"/>
      <c r="K47" s="13"/>
      <c r="L47" s="14"/>
      <c r="M47" s="14"/>
      <c r="N47" s="14"/>
      <c r="O47" s="14"/>
      <c r="P47" s="13"/>
      <c r="Q47" s="130">
        <f t="shared" si="3"/>
        <v>0</v>
      </c>
    </row>
    <row r="48" spans="1:17" ht="13" hidden="1" outlineLevel="1">
      <c r="A48" s="77">
        <v>9</v>
      </c>
      <c r="B48" s="131"/>
      <c r="C48" s="132"/>
      <c r="D48" s="133"/>
      <c r="E48" s="133"/>
      <c r="F48" s="134"/>
      <c r="G48" s="22"/>
      <c r="H48" s="14"/>
      <c r="I48" s="14"/>
      <c r="J48" s="14"/>
      <c r="K48" s="13"/>
      <c r="L48" s="14"/>
      <c r="M48" s="14"/>
      <c r="N48" s="14"/>
      <c r="O48" s="14"/>
      <c r="P48" s="13"/>
      <c r="Q48" s="130">
        <f t="shared" si="3"/>
        <v>0</v>
      </c>
    </row>
    <row r="49" spans="1:17" ht="13" hidden="1" outlineLevel="1">
      <c r="A49" s="77">
        <v>10</v>
      </c>
      <c r="B49" s="131"/>
      <c r="C49" s="132"/>
      <c r="D49" s="133"/>
      <c r="E49" s="133"/>
      <c r="F49" s="134"/>
      <c r="G49" s="22"/>
      <c r="H49" s="14"/>
      <c r="I49" s="14"/>
      <c r="J49" s="14"/>
      <c r="K49" s="13"/>
      <c r="L49" s="14"/>
      <c r="M49" s="14"/>
      <c r="N49" s="14"/>
      <c r="O49" s="14"/>
      <c r="P49" s="13"/>
      <c r="Q49" s="130">
        <f t="shared" si="3"/>
        <v>0</v>
      </c>
    </row>
    <row r="50" spans="1:17" ht="13" hidden="1" outlineLevel="1">
      <c r="A50" s="77">
        <v>11</v>
      </c>
      <c r="B50" s="131"/>
      <c r="C50" s="132"/>
      <c r="D50" s="133"/>
      <c r="E50" s="133"/>
      <c r="F50" s="134"/>
      <c r="G50" s="22"/>
      <c r="H50" s="14"/>
      <c r="I50" s="14"/>
      <c r="J50" s="14"/>
      <c r="K50" s="13"/>
      <c r="L50" s="14"/>
      <c r="M50" s="14"/>
      <c r="N50" s="14"/>
      <c r="O50" s="14"/>
      <c r="P50" s="13"/>
      <c r="Q50" s="130">
        <f t="shared" si="3"/>
        <v>0</v>
      </c>
    </row>
    <row r="51" spans="1:17" ht="13" hidden="1" outlineLevel="1">
      <c r="A51" s="77">
        <v>12</v>
      </c>
      <c r="B51" s="131"/>
      <c r="C51" s="132"/>
      <c r="D51" s="133"/>
      <c r="E51" s="133"/>
      <c r="F51" s="134"/>
      <c r="G51" s="22"/>
      <c r="H51" s="14"/>
      <c r="I51" s="14"/>
      <c r="J51" s="14"/>
      <c r="K51" s="13"/>
      <c r="L51" s="14"/>
      <c r="M51" s="14"/>
      <c r="N51" s="14"/>
      <c r="O51" s="14"/>
      <c r="P51" s="13"/>
      <c r="Q51" s="130">
        <f t="shared" si="3"/>
        <v>0</v>
      </c>
    </row>
    <row r="52" spans="1:17" ht="13" hidden="1" outlineLevel="1">
      <c r="A52" s="77">
        <v>13</v>
      </c>
      <c r="B52" s="131"/>
      <c r="C52" s="132"/>
      <c r="D52" s="133"/>
      <c r="E52" s="133"/>
      <c r="F52" s="134"/>
      <c r="G52" s="22"/>
      <c r="H52" s="14"/>
      <c r="I52" s="14"/>
      <c r="J52" s="14"/>
      <c r="K52" s="13"/>
      <c r="L52" s="14"/>
      <c r="M52" s="14"/>
      <c r="N52" s="14"/>
      <c r="O52" s="14"/>
      <c r="P52" s="13"/>
      <c r="Q52" s="130">
        <f t="shared" si="3"/>
        <v>0</v>
      </c>
    </row>
    <row r="53" spans="1:17" ht="13" hidden="1" outlineLevel="1">
      <c r="A53" s="77">
        <v>14</v>
      </c>
      <c r="B53" s="131"/>
      <c r="C53" s="132"/>
      <c r="D53" s="133"/>
      <c r="E53" s="133"/>
      <c r="F53" s="134"/>
      <c r="G53" s="22"/>
      <c r="H53" s="14"/>
      <c r="I53" s="14"/>
      <c r="J53" s="14"/>
      <c r="K53" s="13"/>
      <c r="L53" s="14"/>
      <c r="M53" s="14"/>
      <c r="N53" s="14"/>
      <c r="O53" s="14"/>
      <c r="P53" s="13"/>
      <c r="Q53" s="130">
        <f t="shared" si="3"/>
        <v>0</v>
      </c>
    </row>
    <row r="54" spans="1:17" ht="13" hidden="1" outlineLevel="1">
      <c r="A54" s="77">
        <v>15</v>
      </c>
      <c r="B54" s="131"/>
      <c r="C54" s="132"/>
      <c r="D54" s="133"/>
      <c r="E54" s="133"/>
      <c r="F54" s="134"/>
      <c r="G54" s="22"/>
      <c r="H54" s="14"/>
      <c r="I54" s="14"/>
      <c r="J54" s="14"/>
      <c r="K54" s="13"/>
      <c r="L54" s="14"/>
      <c r="M54" s="14"/>
      <c r="N54" s="14"/>
      <c r="O54" s="14"/>
      <c r="P54" s="13"/>
      <c r="Q54" s="130">
        <f t="shared" si="3"/>
        <v>0</v>
      </c>
    </row>
    <row r="55" spans="1:17" ht="13" hidden="1" outlineLevel="1">
      <c r="A55" s="135">
        <v>16</v>
      </c>
      <c r="B55" s="131"/>
      <c r="C55" s="132"/>
      <c r="D55" s="133"/>
      <c r="E55" s="133"/>
      <c r="F55" s="134"/>
      <c r="G55" s="22"/>
      <c r="H55" s="14"/>
      <c r="I55" s="14"/>
      <c r="J55" s="14"/>
      <c r="K55" s="13"/>
      <c r="L55" s="14"/>
      <c r="M55" s="14"/>
      <c r="N55" s="14"/>
      <c r="O55" s="14"/>
      <c r="P55" s="13"/>
      <c r="Q55" s="130">
        <f t="shared" si="3"/>
        <v>0</v>
      </c>
    </row>
    <row r="56" spans="1:17" ht="13" hidden="1" outlineLevel="1">
      <c r="A56" s="135">
        <v>17</v>
      </c>
      <c r="B56" s="131"/>
      <c r="C56" s="132"/>
      <c r="D56" s="133"/>
      <c r="E56" s="133"/>
      <c r="F56" s="134"/>
      <c r="G56" s="22"/>
      <c r="H56" s="14"/>
      <c r="I56" s="14"/>
      <c r="J56" s="14"/>
      <c r="K56" s="13"/>
      <c r="L56" s="14"/>
      <c r="M56" s="14"/>
      <c r="N56" s="14"/>
      <c r="O56" s="14"/>
      <c r="P56" s="13"/>
      <c r="Q56" s="130">
        <f t="shared" si="3"/>
        <v>0</v>
      </c>
    </row>
    <row r="57" spans="1:17" ht="13" hidden="1" outlineLevel="1">
      <c r="A57" s="135">
        <v>18</v>
      </c>
      <c r="B57" s="131"/>
      <c r="C57" s="132"/>
      <c r="D57" s="133"/>
      <c r="E57" s="133"/>
      <c r="F57" s="134"/>
      <c r="G57" s="22"/>
      <c r="H57" s="14"/>
      <c r="I57" s="14"/>
      <c r="J57" s="14"/>
      <c r="K57" s="13"/>
      <c r="L57" s="14"/>
      <c r="M57" s="14"/>
      <c r="N57" s="14"/>
      <c r="O57" s="14"/>
      <c r="P57" s="13"/>
      <c r="Q57" s="130">
        <f t="shared" si="3"/>
        <v>0</v>
      </c>
    </row>
    <row r="58" spans="1:17" ht="13" hidden="1" outlineLevel="1">
      <c r="A58" s="135">
        <v>19</v>
      </c>
      <c r="B58" s="131"/>
      <c r="C58" s="132"/>
      <c r="D58" s="133"/>
      <c r="E58" s="133"/>
      <c r="F58" s="134"/>
      <c r="G58" s="22"/>
      <c r="H58" s="14"/>
      <c r="I58" s="14"/>
      <c r="J58" s="14"/>
      <c r="K58" s="13"/>
      <c r="L58" s="14"/>
      <c r="M58" s="14"/>
      <c r="N58" s="14"/>
      <c r="O58" s="14"/>
      <c r="P58" s="13"/>
      <c r="Q58" s="130">
        <f t="shared" si="3"/>
        <v>0</v>
      </c>
    </row>
    <row r="59" spans="1:17" ht="13" hidden="1" outlineLevel="1">
      <c r="A59" s="135">
        <v>20</v>
      </c>
      <c r="B59" s="131"/>
      <c r="C59" s="132"/>
      <c r="D59" s="133"/>
      <c r="E59" s="133"/>
      <c r="F59" s="134"/>
      <c r="G59" s="22"/>
      <c r="H59" s="14"/>
      <c r="I59" s="14"/>
      <c r="J59" s="14"/>
      <c r="K59" s="13"/>
      <c r="L59" s="14"/>
      <c r="M59" s="14"/>
      <c r="N59" s="14"/>
      <c r="O59" s="14"/>
      <c r="P59" s="13"/>
      <c r="Q59" s="130">
        <f t="shared" si="3"/>
        <v>0</v>
      </c>
    </row>
    <row r="60" spans="1:17" ht="13" hidden="1" outlineLevel="1">
      <c r="A60" s="135">
        <v>21</v>
      </c>
      <c r="B60" s="131"/>
      <c r="C60" s="132"/>
      <c r="D60" s="133"/>
      <c r="E60" s="133"/>
      <c r="F60" s="134"/>
      <c r="G60" s="22"/>
      <c r="H60" s="14"/>
      <c r="I60" s="14"/>
      <c r="J60" s="14"/>
      <c r="K60" s="13"/>
      <c r="L60" s="14"/>
      <c r="M60" s="14"/>
      <c r="N60" s="14"/>
      <c r="O60" s="14"/>
      <c r="P60" s="13"/>
      <c r="Q60" s="130">
        <f t="shared" si="3"/>
        <v>0</v>
      </c>
    </row>
    <row r="61" spans="1:17" ht="13" hidden="1" outlineLevel="1">
      <c r="A61" s="135">
        <v>22</v>
      </c>
      <c r="B61" s="131"/>
      <c r="C61" s="132"/>
      <c r="D61" s="133"/>
      <c r="E61" s="133"/>
      <c r="F61" s="134"/>
      <c r="G61" s="22"/>
      <c r="H61" s="14"/>
      <c r="I61" s="14"/>
      <c r="J61" s="14"/>
      <c r="K61" s="13"/>
      <c r="L61" s="14"/>
      <c r="M61" s="14"/>
      <c r="N61" s="14"/>
      <c r="O61" s="14"/>
      <c r="P61" s="13"/>
      <c r="Q61" s="130">
        <f t="shared" si="3"/>
        <v>0</v>
      </c>
    </row>
    <row r="62" spans="1:17" ht="13" hidden="1" outlineLevel="1">
      <c r="A62" s="135">
        <v>23</v>
      </c>
      <c r="B62" s="131"/>
      <c r="C62" s="132"/>
      <c r="D62" s="133"/>
      <c r="E62" s="133"/>
      <c r="F62" s="134"/>
      <c r="G62" s="22"/>
      <c r="H62" s="14"/>
      <c r="I62" s="14"/>
      <c r="J62" s="14"/>
      <c r="K62" s="13"/>
      <c r="L62" s="14"/>
      <c r="M62" s="14"/>
      <c r="N62" s="14"/>
      <c r="O62" s="14"/>
      <c r="P62" s="13"/>
      <c r="Q62" s="130">
        <f t="shared" si="3"/>
        <v>0</v>
      </c>
    </row>
    <row r="63" spans="1:17" ht="13" hidden="1" outlineLevel="1">
      <c r="A63" s="135">
        <v>24</v>
      </c>
      <c r="B63" s="131"/>
      <c r="C63" s="132"/>
      <c r="D63" s="133"/>
      <c r="E63" s="133"/>
      <c r="F63" s="134"/>
      <c r="G63" s="22"/>
      <c r="H63" s="14"/>
      <c r="I63" s="14"/>
      <c r="J63" s="14"/>
      <c r="K63" s="13"/>
      <c r="L63" s="14"/>
      <c r="M63" s="14"/>
      <c r="N63" s="14"/>
      <c r="O63" s="14"/>
      <c r="P63" s="13"/>
      <c r="Q63" s="130">
        <f t="shared" si="3"/>
        <v>0</v>
      </c>
    </row>
    <row r="64" spans="1:17" ht="13" hidden="1" outlineLevel="1">
      <c r="A64" s="135">
        <v>25</v>
      </c>
      <c r="B64" s="131"/>
      <c r="C64" s="132"/>
      <c r="D64" s="133"/>
      <c r="E64" s="133"/>
      <c r="F64" s="134"/>
      <c r="G64" s="22"/>
      <c r="H64" s="14"/>
      <c r="I64" s="14"/>
      <c r="J64" s="14"/>
      <c r="K64" s="13"/>
      <c r="L64" s="14"/>
      <c r="M64" s="14"/>
      <c r="N64" s="14"/>
      <c r="O64" s="14"/>
      <c r="P64" s="13"/>
      <c r="Q64" s="130">
        <f t="shared" si="3"/>
        <v>0</v>
      </c>
    </row>
    <row r="65" spans="1:17" ht="13" hidden="1" outlineLevel="1">
      <c r="A65" s="135">
        <v>26</v>
      </c>
      <c r="B65" s="131"/>
      <c r="C65" s="132"/>
      <c r="D65" s="133"/>
      <c r="E65" s="133"/>
      <c r="F65" s="134"/>
      <c r="G65" s="22"/>
      <c r="H65" s="14"/>
      <c r="I65" s="14"/>
      <c r="J65" s="14"/>
      <c r="K65" s="13"/>
      <c r="L65" s="14"/>
      <c r="M65" s="14"/>
      <c r="N65" s="14"/>
      <c r="O65" s="14"/>
      <c r="P65" s="13"/>
      <c r="Q65" s="130">
        <f t="shared" si="3"/>
        <v>0</v>
      </c>
    </row>
    <row r="66" spans="1:17" ht="13" hidden="1" outlineLevel="1">
      <c r="A66" s="135">
        <v>27</v>
      </c>
      <c r="B66" s="131"/>
      <c r="C66" s="132"/>
      <c r="D66" s="133"/>
      <c r="E66" s="133"/>
      <c r="F66" s="134"/>
      <c r="G66" s="22"/>
      <c r="H66" s="14"/>
      <c r="I66" s="14"/>
      <c r="J66" s="14"/>
      <c r="K66" s="13"/>
      <c r="L66" s="14"/>
      <c r="M66" s="14"/>
      <c r="N66" s="14"/>
      <c r="O66" s="14"/>
      <c r="P66" s="13"/>
      <c r="Q66" s="130">
        <f t="shared" si="3"/>
        <v>0</v>
      </c>
    </row>
    <row r="67" spans="1:17" ht="13" hidden="1" outlineLevel="1">
      <c r="A67" s="135">
        <v>28</v>
      </c>
      <c r="B67" s="131"/>
      <c r="C67" s="132"/>
      <c r="D67" s="133"/>
      <c r="E67" s="133"/>
      <c r="F67" s="134"/>
      <c r="G67" s="22"/>
      <c r="H67" s="14"/>
      <c r="I67" s="14"/>
      <c r="J67" s="14"/>
      <c r="K67" s="13"/>
      <c r="L67" s="14"/>
      <c r="M67" s="14"/>
      <c r="N67" s="14"/>
      <c r="O67" s="14"/>
      <c r="P67" s="13"/>
      <c r="Q67" s="130">
        <f t="shared" si="3"/>
        <v>0</v>
      </c>
    </row>
    <row r="68" spans="1:17" ht="13" hidden="1" outlineLevel="1">
      <c r="A68" s="135">
        <v>29</v>
      </c>
      <c r="B68" s="131"/>
      <c r="C68" s="132"/>
      <c r="D68" s="133"/>
      <c r="E68" s="133"/>
      <c r="F68" s="134"/>
      <c r="G68" s="22"/>
      <c r="H68" s="14"/>
      <c r="I68" s="14"/>
      <c r="J68" s="14"/>
      <c r="K68" s="13"/>
      <c r="L68" s="14"/>
      <c r="M68" s="14"/>
      <c r="N68" s="14"/>
      <c r="O68" s="14"/>
      <c r="P68" s="13"/>
      <c r="Q68" s="130">
        <f t="shared" si="3"/>
        <v>0</v>
      </c>
    </row>
    <row r="69" spans="1:17" ht="13" hidden="1" outlineLevel="1">
      <c r="A69" s="135">
        <v>30</v>
      </c>
      <c r="B69" s="136"/>
      <c r="C69" s="137"/>
      <c r="D69" s="137"/>
      <c r="E69" s="137"/>
      <c r="F69" s="138"/>
      <c r="G69" s="22"/>
      <c r="H69" s="14"/>
      <c r="I69" s="14"/>
      <c r="J69" s="14"/>
      <c r="K69" s="13"/>
      <c r="L69" s="14"/>
      <c r="M69" s="14"/>
      <c r="N69" s="14"/>
      <c r="O69" s="14"/>
      <c r="P69" s="13"/>
      <c r="Q69" s="139">
        <f t="shared" si="3"/>
        <v>0</v>
      </c>
    </row>
    <row r="70" spans="1:17" s="73" customFormat="1" ht="13" collapsed="1">
      <c r="A70" s="140" t="s">
        <v>6</v>
      </c>
      <c r="B70" s="141"/>
      <c r="C70" s="141"/>
      <c r="D70" s="141"/>
      <c r="E70" s="141"/>
      <c r="F70" s="142"/>
      <c r="G70" s="53">
        <f t="shared" ref="G70:P70" si="4">SUM(G40:G69)</f>
        <v>0</v>
      </c>
      <c r="H70" s="53">
        <f t="shared" si="4"/>
        <v>0</v>
      </c>
      <c r="I70" s="53">
        <f t="shared" si="4"/>
        <v>0</v>
      </c>
      <c r="J70" s="53">
        <f t="shared" si="4"/>
        <v>0</v>
      </c>
      <c r="K70" s="143">
        <f t="shared" si="4"/>
        <v>0</v>
      </c>
      <c r="L70" s="53">
        <f t="shared" si="4"/>
        <v>0</v>
      </c>
      <c r="M70" s="53">
        <f t="shared" si="4"/>
        <v>0</v>
      </c>
      <c r="N70" s="53">
        <f t="shared" si="4"/>
        <v>0</v>
      </c>
      <c r="O70" s="53">
        <f t="shared" si="4"/>
        <v>0</v>
      </c>
      <c r="P70" s="143">
        <f t="shared" si="4"/>
        <v>0</v>
      </c>
      <c r="Q70" s="130">
        <f>SUM(G70:P70)</f>
        <v>0</v>
      </c>
    </row>
    <row r="71" spans="1:17" s="73" customFormat="1" ht="13.5" thickBot="1">
      <c r="A71" s="144" t="s">
        <v>40</v>
      </c>
      <c r="F71" s="145"/>
      <c r="G71" s="146"/>
      <c r="H71" s="57">
        <f>H70*'Statistik och pålägg'!$E$54</f>
        <v>0</v>
      </c>
      <c r="I71" s="57">
        <f>I70*'Statistik och pålägg'!$E$54</f>
        <v>0</v>
      </c>
      <c r="J71" s="57">
        <f>J70*'Statistik och pålägg'!$E$54</f>
        <v>0</v>
      </c>
      <c r="K71" s="147">
        <f>K70*'Statistik och pålägg'!$E$54</f>
        <v>0</v>
      </c>
      <c r="L71" s="57">
        <f>L70*'Statistik och pålägg'!$E$54</f>
        <v>0</v>
      </c>
      <c r="M71" s="57">
        <f>M70*'Statistik och pålägg'!$E$54</f>
        <v>0</v>
      </c>
      <c r="N71" s="57">
        <f>N70*'Statistik och pålägg'!$E$54</f>
        <v>0</v>
      </c>
      <c r="O71" s="57">
        <f>O70*'Statistik och pålägg'!$E$54</f>
        <v>0</v>
      </c>
      <c r="P71" s="147">
        <f>P70*'Statistik och pålägg'!$E$54</f>
        <v>0</v>
      </c>
      <c r="Q71" s="130">
        <f>SUM(G71:P71)</f>
        <v>0</v>
      </c>
    </row>
    <row r="72" spans="1:17" ht="13.5" thickBot="1">
      <c r="A72" s="148" t="s">
        <v>6</v>
      </c>
      <c r="B72" s="148"/>
      <c r="C72" s="149"/>
      <c r="D72" s="149"/>
      <c r="E72" s="149"/>
      <c r="F72" s="150"/>
      <c r="G72" s="151">
        <f t="shared" ref="G72:Q72" si="5">G70+G71</f>
        <v>0</v>
      </c>
      <c r="H72" s="152">
        <f t="shared" si="5"/>
        <v>0</v>
      </c>
      <c r="I72" s="152">
        <f t="shared" si="5"/>
        <v>0</v>
      </c>
      <c r="J72" s="152">
        <f t="shared" si="5"/>
        <v>0</v>
      </c>
      <c r="K72" s="152">
        <f t="shared" si="5"/>
        <v>0</v>
      </c>
      <c r="L72" s="152">
        <f t="shared" si="5"/>
        <v>0</v>
      </c>
      <c r="M72" s="152">
        <f t="shared" si="5"/>
        <v>0</v>
      </c>
      <c r="N72" s="152">
        <f t="shared" si="5"/>
        <v>0</v>
      </c>
      <c r="O72" s="152">
        <f t="shared" si="5"/>
        <v>0</v>
      </c>
      <c r="P72" s="152">
        <f t="shared" si="5"/>
        <v>0</v>
      </c>
      <c r="Q72" s="104">
        <f t="shared" si="5"/>
        <v>0</v>
      </c>
    </row>
    <row r="73" spans="1:17" ht="25" customHeight="1" thickBot="1"/>
    <row r="74" spans="1:17" ht="13">
      <c r="A74" s="120" t="s">
        <v>46</v>
      </c>
      <c r="B74" s="121"/>
      <c r="C74" s="121"/>
      <c r="D74" s="121"/>
      <c r="E74" s="121"/>
      <c r="F74" s="122"/>
      <c r="G74" s="123">
        <f>Sammanställning!I9</f>
        <v>2025</v>
      </c>
      <c r="H74" s="123">
        <f>Sammanställning!J9</f>
        <v>2026</v>
      </c>
      <c r="I74" s="123">
        <f>Sammanställning!K9</f>
        <v>2027</v>
      </c>
      <c r="J74" s="123">
        <f>Sammanställning!L9</f>
        <v>2028</v>
      </c>
      <c r="K74" s="123">
        <f>Sammanställning!M9</f>
        <v>2029</v>
      </c>
      <c r="L74" s="123">
        <f>Sammanställning!N9</f>
        <v>2030</v>
      </c>
      <c r="M74" s="123">
        <f>Sammanställning!O9</f>
        <v>2031</v>
      </c>
      <c r="N74" s="123">
        <f>Sammanställning!P9</f>
        <v>2032</v>
      </c>
      <c r="O74" s="123">
        <f>Sammanställning!Q9</f>
        <v>2033</v>
      </c>
      <c r="P74" s="123">
        <f>Sammanställning!R9</f>
        <v>2034</v>
      </c>
      <c r="Q74" s="124" t="s">
        <v>6</v>
      </c>
    </row>
    <row r="75" spans="1:17" ht="13">
      <c r="A75" s="125">
        <v>1</v>
      </c>
      <c r="B75" s="126"/>
      <c r="C75" s="127"/>
      <c r="D75" s="128"/>
      <c r="E75" s="128"/>
      <c r="F75" s="129"/>
      <c r="G75" s="21"/>
      <c r="H75" s="12"/>
      <c r="I75" s="12"/>
      <c r="J75" s="12"/>
      <c r="K75" s="11"/>
      <c r="L75" s="12"/>
      <c r="M75" s="12"/>
      <c r="N75" s="12"/>
      <c r="O75" s="12"/>
      <c r="P75" s="11"/>
      <c r="Q75" s="130">
        <f>SUM(G75:P75)</f>
        <v>0</v>
      </c>
    </row>
    <row r="76" spans="1:17" ht="13">
      <c r="A76" s="77">
        <v>2</v>
      </c>
      <c r="B76" s="131"/>
      <c r="C76" s="132"/>
      <c r="D76" s="133"/>
      <c r="E76" s="133"/>
      <c r="F76" s="134"/>
      <c r="G76" s="22"/>
      <c r="H76" s="14"/>
      <c r="I76" s="14"/>
      <c r="J76" s="14"/>
      <c r="K76" s="13"/>
      <c r="L76" s="14"/>
      <c r="M76" s="14"/>
      <c r="N76" s="14"/>
      <c r="O76" s="14"/>
      <c r="P76" s="13"/>
      <c r="Q76" s="130">
        <f>SUM(G76:P76)</f>
        <v>0</v>
      </c>
    </row>
    <row r="77" spans="1:17" ht="13">
      <c r="A77" s="77">
        <v>3</v>
      </c>
      <c r="B77" s="131"/>
      <c r="C77" s="132"/>
      <c r="D77" s="133"/>
      <c r="E77" s="133"/>
      <c r="F77" s="134"/>
      <c r="G77" s="22"/>
      <c r="H77" s="14"/>
      <c r="I77" s="14"/>
      <c r="J77" s="14"/>
      <c r="K77" s="13"/>
      <c r="L77" s="14"/>
      <c r="M77" s="14"/>
      <c r="N77" s="14"/>
      <c r="O77" s="14"/>
      <c r="P77" s="13"/>
      <c r="Q77" s="130">
        <f>SUM(G77:P77)</f>
        <v>0</v>
      </c>
    </row>
    <row r="78" spans="1:17" ht="13" hidden="1" outlineLevel="1">
      <c r="A78" s="77">
        <v>4</v>
      </c>
      <c r="B78" s="131"/>
      <c r="C78" s="132"/>
      <c r="D78" s="133"/>
      <c r="E78" s="133"/>
      <c r="F78" s="134"/>
      <c r="G78" s="22"/>
      <c r="H78" s="14"/>
      <c r="I78" s="14"/>
      <c r="J78" s="14"/>
      <c r="K78" s="13"/>
      <c r="L78" s="14"/>
      <c r="M78" s="14"/>
      <c r="N78" s="14"/>
      <c r="O78" s="14"/>
      <c r="P78" s="13"/>
      <c r="Q78" s="130">
        <f>SUM(G78:P78)</f>
        <v>0</v>
      </c>
    </row>
    <row r="79" spans="1:17" ht="13" hidden="1" outlineLevel="1">
      <c r="A79" s="77">
        <v>5</v>
      </c>
      <c r="B79" s="131"/>
      <c r="C79" s="132"/>
      <c r="D79" s="133"/>
      <c r="E79" s="133"/>
      <c r="F79" s="134"/>
      <c r="G79" s="22"/>
      <c r="H79" s="14"/>
      <c r="I79" s="14"/>
      <c r="J79" s="14"/>
      <c r="K79" s="13"/>
      <c r="L79" s="14"/>
      <c r="M79" s="14"/>
      <c r="N79" s="14"/>
      <c r="O79" s="14"/>
      <c r="P79" s="13"/>
      <c r="Q79" s="130">
        <f t="shared" ref="Q79:Q104" si="6">SUM(G79:P79)</f>
        <v>0</v>
      </c>
    </row>
    <row r="80" spans="1:17" ht="13" hidden="1" outlineLevel="1">
      <c r="A80" s="77">
        <v>6</v>
      </c>
      <c r="B80" s="131"/>
      <c r="C80" s="132"/>
      <c r="D80" s="133"/>
      <c r="E80" s="133"/>
      <c r="F80" s="134"/>
      <c r="G80" s="22"/>
      <c r="H80" s="14"/>
      <c r="I80" s="14"/>
      <c r="J80" s="14"/>
      <c r="K80" s="13"/>
      <c r="L80" s="14"/>
      <c r="M80" s="14"/>
      <c r="N80" s="14"/>
      <c r="O80" s="14"/>
      <c r="P80" s="13"/>
      <c r="Q80" s="130">
        <f t="shared" si="6"/>
        <v>0</v>
      </c>
    </row>
    <row r="81" spans="1:17" ht="13" hidden="1" outlineLevel="1">
      <c r="A81" s="77">
        <v>7</v>
      </c>
      <c r="B81" s="131"/>
      <c r="C81" s="132"/>
      <c r="D81" s="133"/>
      <c r="E81" s="133"/>
      <c r="F81" s="134"/>
      <c r="G81" s="22"/>
      <c r="H81" s="14"/>
      <c r="I81" s="14"/>
      <c r="J81" s="14"/>
      <c r="K81" s="13"/>
      <c r="L81" s="14"/>
      <c r="M81" s="14"/>
      <c r="N81" s="14"/>
      <c r="O81" s="14"/>
      <c r="P81" s="13"/>
      <c r="Q81" s="130">
        <f t="shared" si="6"/>
        <v>0</v>
      </c>
    </row>
    <row r="82" spans="1:17" ht="13" hidden="1" outlineLevel="1">
      <c r="A82" s="77">
        <v>8</v>
      </c>
      <c r="B82" s="131"/>
      <c r="C82" s="132"/>
      <c r="D82" s="133"/>
      <c r="E82" s="133"/>
      <c r="F82" s="134"/>
      <c r="G82" s="22"/>
      <c r="H82" s="14"/>
      <c r="I82" s="14"/>
      <c r="J82" s="14"/>
      <c r="K82" s="13"/>
      <c r="L82" s="14"/>
      <c r="M82" s="14"/>
      <c r="N82" s="14"/>
      <c r="O82" s="14"/>
      <c r="P82" s="13"/>
      <c r="Q82" s="130">
        <f t="shared" si="6"/>
        <v>0</v>
      </c>
    </row>
    <row r="83" spans="1:17" ht="13" hidden="1" outlineLevel="1">
      <c r="A83" s="77">
        <v>9</v>
      </c>
      <c r="B83" s="131"/>
      <c r="C83" s="132"/>
      <c r="D83" s="133"/>
      <c r="E83" s="133"/>
      <c r="F83" s="134"/>
      <c r="G83" s="22"/>
      <c r="H83" s="14"/>
      <c r="I83" s="14"/>
      <c r="J83" s="14"/>
      <c r="K83" s="13"/>
      <c r="L83" s="14"/>
      <c r="M83" s="14"/>
      <c r="N83" s="14"/>
      <c r="O83" s="14"/>
      <c r="P83" s="13"/>
      <c r="Q83" s="130">
        <f t="shared" si="6"/>
        <v>0</v>
      </c>
    </row>
    <row r="84" spans="1:17" ht="13" hidden="1" outlineLevel="1">
      <c r="A84" s="77">
        <v>10</v>
      </c>
      <c r="B84" s="131"/>
      <c r="C84" s="132"/>
      <c r="D84" s="133"/>
      <c r="E84" s="133"/>
      <c r="F84" s="134"/>
      <c r="G84" s="22"/>
      <c r="H84" s="14"/>
      <c r="I84" s="14"/>
      <c r="J84" s="14"/>
      <c r="K84" s="13"/>
      <c r="L84" s="14"/>
      <c r="M84" s="14"/>
      <c r="N84" s="14"/>
      <c r="O84" s="14"/>
      <c r="P84" s="13"/>
      <c r="Q84" s="130">
        <f t="shared" si="6"/>
        <v>0</v>
      </c>
    </row>
    <row r="85" spans="1:17" ht="13" hidden="1" outlineLevel="1">
      <c r="A85" s="77">
        <v>11</v>
      </c>
      <c r="B85" s="131"/>
      <c r="C85" s="132"/>
      <c r="D85" s="133"/>
      <c r="E85" s="133"/>
      <c r="F85" s="134"/>
      <c r="G85" s="22"/>
      <c r="H85" s="14"/>
      <c r="I85" s="14"/>
      <c r="J85" s="14"/>
      <c r="K85" s="13"/>
      <c r="L85" s="14"/>
      <c r="M85" s="14"/>
      <c r="N85" s="14"/>
      <c r="O85" s="14"/>
      <c r="P85" s="13"/>
      <c r="Q85" s="130">
        <f t="shared" si="6"/>
        <v>0</v>
      </c>
    </row>
    <row r="86" spans="1:17" ht="13" hidden="1" outlineLevel="1">
      <c r="A86" s="77">
        <v>12</v>
      </c>
      <c r="B86" s="131"/>
      <c r="C86" s="132"/>
      <c r="D86" s="133"/>
      <c r="E86" s="133"/>
      <c r="F86" s="134"/>
      <c r="G86" s="22"/>
      <c r="H86" s="14"/>
      <c r="I86" s="14"/>
      <c r="J86" s="14"/>
      <c r="K86" s="13"/>
      <c r="L86" s="14"/>
      <c r="M86" s="14"/>
      <c r="N86" s="14"/>
      <c r="O86" s="14"/>
      <c r="P86" s="13"/>
      <c r="Q86" s="130">
        <f t="shared" si="6"/>
        <v>0</v>
      </c>
    </row>
    <row r="87" spans="1:17" ht="13" hidden="1" outlineLevel="1">
      <c r="A87" s="77">
        <v>13</v>
      </c>
      <c r="B87" s="131"/>
      <c r="C87" s="132"/>
      <c r="D87" s="133"/>
      <c r="E87" s="133"/>
      <c r="F87" s="134"/>
      <c r="G87" s="22"/>
      <c r="H87" s="14"/>
      <c r="I87" s="14"/>
      <c r="J87" s="14"/>
      <c r="K87" s="13"/>
      <c r="L87" s="14"/>
      <c r="M87" s="14"/>
      <c r="N87" s="14"/>
      <c r="O87" s="14"/>
      <c r="P87" s="13"/>
      <c r="Q87" s="130">
        <f t="shared" si="6"/>
        <v>0</v>
      </c>
    </row>
    <row r="88" spans="1:17" ht="13" hidden="1" outlineLevel="1">
      <c r="A88" s="77">
        <v>14</v>
      </c>
      <c r="B88" s="131"/>
      <c r="C88" s="132"/>
      <c r="D88" s="133"/>
      <c r="E88" s="133"/>
      <c r="F88" s="134"/>
      <c r="G88" s="22"/>
      <c r="H88" s="14"/>
      <c r="I88" s="14"/>
      <c r="J88" s="14"/>
      <c r="K88" s="13"/>
      <c r="L88" s="14"/>
      <c r="M88" s="14"/>
      <c r="N88" s="14"/>
      <c r="O88" s="14"/>
      <c r="P88" s="13"/>
      <c r="Q88" s="130">
        <f t="shared" si="6"/>
        <v>0</v>
      </c>
    </row>
    <row r="89" spans="1:17" ht="13" hidden="1" outlineLevel="1">
      <c r="A89" s="77">
        <v>15</v>
      </c>
      <c r="B89" s="131"/>
      <c r="C89" s="132"/>
      <c r="D89" s="133"/>
      <c r="E89" s="133"/>
      <c r="F89" s="134"/>
      <c r="G89" s="22"/>
      <c r="H89" s="14"/>
      <c r="I89" s="14"/>
      <c r="J89" s="14"/>
      <c r="K89" s="13"/>
      <c r="L89" s="14"/>
      <c r="M89" s="14"/>
      <c r="N89" s="14"/>
      <c r="O89" s="14"/>
      <c r="P89" s="13"/>
      <c r="Q89" s="130">
        <f t="shared" si="6"/>
        <v>0</v>
      </c>
    </row>
    <row r="90" spans="1:17" ht="13" hidden="1" outlineLevel="1">
      <c r="A90" s="135">
        <v>16</v>
      </c>
      <c r="B90" s="131"/>
      <c r="C90" s="132"/>
      <c r="D90" s="133"/>
      <c r="E90" s="133"/>
      <c r="F90" s="134"/>
      <c r="G90" s="22"/>
      <c r="H90" s="14"/>
      <c r="I90" s="14"/>
      <c r="J90" s="14"/>
      <c r="K90" s="13"/>
      <c r="L90" s="14"/>
      <c r="M90" s="14"/>
      <c r="N90" s="14"/>
      <c r="O90" s="14"/>
      <c r="P90" s="13"/>
      <c r="Q90" s="130">
        <f t="shared" si="6"/>
        <v>0</v>
      </c>
    </row>
    <row r="91" spans="1:17" ht="13" hidden="1" outlineLevel="1">
      <c r="A91" s="135">
        <v>17</v>
      </c>
      <c r="B91" s="131"/>
      <c r="C91" s="132"/>
      <c r="D91" s="133"/>
      <c r="E91" s="133"/>
      <c r="F91" s="134"/>
      <c r="G91" s="22"/>
      <c r="H91" s="14"/>
      <c r="I91" s="14"/>
      <c r="J91" s="14"/>
      <c r="K91" s="13"/>
      <c r="L91" s="14"/>
      <c r="M91" s="14"/>
      <c r="N91" s="14"/>
      <c r="O91" s="14"/>
      <c r="P91" s="13"/>
      <c r="Q91" s="130">
        <f t="shared" si="6"/>
        <v>0</v>
      </c>
    </row>
    <row r="92" spans="1:17" ht="13" hidden="1" outlineLevel="1">
      <c r="A92" s="135">
        <v>18</v>
      </c>
      <c r="B92" s="131"/>
      <c r="C92" s="132"/>
      <c r="D92" s="133"/>
      <c r="E92" s="133"/>
      <c r="F92" s="134"/>
      <c r="G92" s="22"/>
      <c r="H92" s="14"/>
      <c r="I92" s="14"/>
      <c r="J92" s="14"/>
      <c r="K92" s="13"/>
      <c r="L92" s="14"/>
      <c r="M92" s="14"/>
      <c r="N92" s="14"/>
      <c r="O92" s="14"/>
      <c r="P92" s="13"/>
      <c r="Q92" s="130">
        <f t="shared" si="6"/>
        <v>0</v>
      </c>
    </row>
    <row r="93" spans="1:17" ht="13" hidden="1" outlineLevel="1">
      <c r="A93" s="135">
        <v>19</v>
      </c>
      <c r="B93" s="131"/>
      <c r="C93" s="132"/>
      <c r="D93" s="133"/>
      <c r="E93" s="133"/>
      <c r="F93" s="134"/>
      <c r="G93" s="22"/>
      <c r="H93" s="14"/>
      <c r="I93" s="14"/>
      <c r="J93" s="14"/>
      <c r="K93" s="13"/>
      <c r="L93" s="14"/>
      <c r="M93" s="14"/>
      <c r="N93" s="14"/>
      <c r="O93" s="14"/>
      <c r="P93" s="13"/>
      <c r="Q93" s="130">
        <f t="shared" si="6"/>
        <v>0</v>
      </c>
    </row>
    <row r="94" spans="1:17" ht="13" hidden="1" outlineLevel="1">
      <c r="A94" s="135">
        <v>20</v>
      </c>
      <c r="B94" s="131"/>
      <c r="C94" s="132"/>
      <c r="D94" s="133"/>
      <c r="E94" s="133"/>
      <c r="F94" s="134"/>
      <c r="G94" s="22"/>
      <c r="H94" s="14"/>
      <c r="I94" s="14"/>
      <c r="J94" s="14"/>
      <c r="K94" s="13"/>
      <c r="L94" s="14"/>
      <c r="M94" s="14"/>
      <c r="N94" s="14"/>
      <c r="O94" s="14"/>
      <c r="P94" s="13"/>
      <c r="Q94" s="130">
        <f t="shared" si="6"/>
        <v>0</v>
      </c>
    </row>
    <row r="95" spans="1:17" ht="13" hidden="1" outlineLevel="1">
      <c r="A95" s="135">
        <v>21</v>
      </c>
      <c r="B95" s="131"/>
      <c r="C95" s="132"/>
      <c r="D95" s="133"/>
      <c r="E95" s="133"/>
      <c r="F95" s="134"/>
      <c r="G95" s="22"/>
      <c r="H95" s="14"/>
      <c r="I95" s="14"/>
      <c r="J95" s="14"/>
      <c r="K95" s="13"/>
      <c r="L95" s="14"/>
      <c r="M95" s="14"/>
      <c r="N95" s="14"/>
      <c r="O95" s="14"/>
      <c r="P95" s="13"/>
      <c r="Q95" s="130">
        <f t="shared" si="6"/>
        <v>0</v>
      </c>
    </row>
    <row r="96" spans="1:17" ht="13" hidden="1" outlineLevel="1">
      <c r="A96" s="135">
        <v>22</v>
      </c>
      <c r="B96" s="131"/>
      <c r="C96" s="132"/>
      <c r="D96" s="133"/>
      <c r="E96" s="133"/>
      <c r="F96" s="134"/>
      <c r="G96" s="22"/>
      <c r="H96" s="14"/>
      <c r="I96" s="14"/>
      <c r="J96" s="14"/>
      <c r="K96" s="13"/>
      <c r="L96" s="14"/>
      <c r="M96" s="14"/>
      <c r="N96" s="14"/>
      <c r="O96" s="14"/>
      <c r="P96" s="13"/>
      <c r="Q96" s="130">
        <f t="shared" si="6"/>
        <v>0</v>
      </c>
    </row>
    <row r="97" spans="1:17" ht="13" hidden="1" outlineLevel="1">
      <c r="A97" s="135">
        <v>23</v>
      </c>
      <c r="B97" s="131"/>
      <c r="C97" s="132"/>
      <c r="D97" s="133"/>
      <c r="E97" s="133"/>
      <c r="F97" s="134"/>
      <c r="G97" s="22"/>
      <c r="H97" s="14"/>
      <c r="I97" s="14"/>
      <c r="J97" s="14"/>
      <c r="K97" s="13"/>
      <c r="L97" s="14"/>
      <c r="M97" s="14"/>
      <c r="N97" s="14"/>
      <c r="O97" s="14"/>
      <c r="P97" s="13"/>
      <c r="Q97" s="130">
        <f t="shared" si="6"/>
        <v>0</v>
      </c>
    </row>
    <row r="98" spans="1:17" ht="13" hidden="1" outlineLevel="1">
      <c r="A98" s="135">
        <v>24</v>
      </c>
      <c r="B98" s="131"/>
      <c r="C98" s="132"/>
      <c r="D98" s="133"/>
      <c r="E98" s="133"/>
      <c r="F98" s="134"/>
      <c r="G98" s="22"/>
      <c r="H98" s="14"/>
      <c r="I98" s="14"/>
      <c r="J98" s="14"/>
      <c r="K98" s="13"/>
      <c r="L98" s="14"/>
      <c r="M98" s="14"/>
      <c r="N98" s="14"/>
      <c r="O98" s="14"/>
      <c r="P98" s="13"/>
      <c r="Q98" s="130">
        <f t="shared" si="6"/>
        <v>0</v>
      </c>
    </row>
    <row r="99" spans="1:17" ht="13" hidden="1" outlineLevel="1">
      <c r="A99" s="135">
        <v>25</v>
      </c>
      <c r="B99" s="131"/>
      <c r="C99" s="132"/>
      <c r="D99" s="133"/>
      <c r="E99" s="133"/>
      <c r="F99" s="134"/>
      <c r="G99" s="22"/>
      <c r="H99" s="14"/>
      <c r="I99" s="14"/>
      <c r="J99" s="14"/>
      <c r="K99" s="13"/>
      <c r="L99" s="14"/>
      <c r="M99" s="14"/>
      <c r="N99" s="14"/>
      <c r="O99" s="14"/>
      <c r="P99" s="13"/>
      <c r="Q99" s="130">
        <f t="shared" si="6"/>
        <v>0</v>
      </c>
    </row>
    <row r="100" spans="1:17" ht="13" hidden="1" outlineLevel="1">
      <c r="A100" s="135">
        <v>26</v>
      </c>
      <c r="B100" s="131"/>
      <c r="C100" s="132"/>
      <c r="D100" s="133"/>
      <c r="E100" s="133"/>
      <c r="F100" s="134"/>
      <c r="G100" s="22"/>
      <c r="H100" s="14"/>
      <c r="I100" s="14"/>
      <c r="J100" s="14"/>
      <c r="K100" s="13"/>
      <c r="L100" s="14"/>
      <c r="M100" s="14"/>
      <c r="N100" s="14"/>
      <c r="O100" s="14"/>
      <c r="P100" s="13"/>
      <c r="Q100" s="130">
        <f t="shared" si="6"/>
        <v>0</v>
      </c>
    </row>
    <row r="101" spans="1:17" ht="13" hidden="1" outlineLevel="1">
      <c r="A101" s="135">
        <v>27</v>
      </c>
      <c r="B101" s="131"/>
      <c r="C101" s="132"/>
      <c r="D101" s="133"/>
      <c r="E101" s="133"/>
      <c r="F101" s="134"/>
      <c r="G101" s="22"/>
      <c r="H101" s="14"/>
      <c r="I101" s="14"/>
      <c r="J101" s="14"/>
      <c r="K101" s="13"/>
      <c r="L101" s="14"/>
      <c r="M101" s="14"/>
      <c r="N101" s="14"/>
      <c r="O101" s="14"/>
      <c r="P101" s="13"/>
      <c r="Q101" s="130">
        <f t="shared" si="6"/>
        <v>0</v>
      </c>
    </row>
    <row r="102" spans="1:17" ht="13" hidden="1" outlineLevel="1">
      <c r="A102" s="135">
        <v>28</v>
      </c>
      <c r="B102" s="131"/>
      <c r="C102" s="132"/>
      <c r="D102" s="133"/>
      <c r="E102" s="133"/>
      <c r="F102" s="134"/>
      <c r="G102" s="22"/>
      <c r="H102" s="14"/>
      <c r="I102" s="14"/>
      <c r="J102" s="14"/>
      <c r="K102" s="13"/>
      <c r="L102" s="14"/>
      <c r="M102" s="14"/>
      <c r="N102" s="14"/>
      <c r="O102" s="14"/>
      <c r="P102" s="13"/>
      <c r="Q102" s="130">
        <f t="shared" si="6"/>
        <v>0</v>
      </c>
    </row>
    <row r="103" spans="1:17" ht="13" hidden="1" outlineLevel="1">
      <c r="A103" s="135">
        <v>29</v>
      </c>
      <c r="B103" s="131"/>
      <c r="C103" s="132"/>
      <c r="D103" s="133"/>
      <c r="E103" s="133"/>
      <c r="F103" s="134"/>
      <c r="G103" s="22"/>
      <c r="H103" s="14"/>
      <c r="I103" s="14"/>
      <c r="J103" s="14"/>
      <c r="K103" s="13"/>
      <c r="L103" s="14"/>
      <c r="M103" s="14"/>
      <c r="N103" s="14"/>
      <c r="O103" s="14"/>
      <c r="P103" s="13"/>
      <c r="Q103" s="130">
        <f t="shared" si="6"/>
        <v>0</v>
      </c>
    </row>
    <row r="104" spans="1:17" ht="13" hidden="1" outlineLevel="1">
      <c r="A104" s="135">
        <v>30</v>
      </c>
      <c r="B104" s="136"/>
      <c r="C104" s="137"/>
      <c r="D104" s="137"/>
      <c r="E104" s="137"/>
      <c r="F104" s="138"/>
      <c r="G104" s="22"/>
      <c r="H104" s="14"/>
      <c r="I104" s="14"/>
      <c r="J104" s="14"/>
      <c r="K104" s="13"/>
      <c r="L104" s="14"/>
      <c r="M104" s="14"/>
      <c r="N104" s="14"/>
      <c r="O104" s="14"/>
      <c r="P104" s="13"/>
      <c r="Q104" s="139">
        <f t="shared" si="6"/>
        <v>0</v>
      </c>
    </row>
    <row r="105" spans="1:17" s="73" customFormat="1" ht="13" collapsed="1">
      <c r="A105" s="140" t="s">
        <v>6</v>
      </c>
      <c r="B105" s="141"/>
      <c r="C105" s="141"/>
      <c r="D105" s="141"/>
      <c r="E105" s="141"/>
      <c r="F105" s="142"/>
      <c r="G105" s="53">
        <f t="shared" ref="G105:P105" si="7">SUM(G75:G104)</f>
        <v>0</v>
      </c>
      <c r="H105" s="53">
        <f t="shared" si="7"/>
        <v>0</v>
      </c>
      <c r="I105" s="53">
        <f t="shared" si="7"/>
        <v>0</v>
      </c>
      <c r="J105" s="53">
        <f t="shared" si="7"/>
        <v>0</v>
      </c>
      <c r="K105" s="143">
        <f t="shared" si="7"/>
        <v>0</v>
      </c>
      <c r="L105" s="53">
        <f t="shared" si="7"/>
        <v>0</v>
      </c>
      <c r="M105" s="53">
        <f t="shared" si="7"/>
        <v>0</v>
      </c>
      <c r="N105" s="53">
        <f t="shared" si="7"/>
        <v>0</v>
      </c>
      <c r="O105" s="53">
        <f t="shared" si="7"/>
        <v>0</v>
      </c>
      <c r="P105" s="143">
        <f t="shared" si="7"/>
        <v>0</v>
      </c>
      <c r="Q105" s="130">
        <f>SUM(G105:P105)</f>
        <v>0</v>
      </c>
    </row>
    <row r="106" spans="1:17" s="73" customFormat="1" ht="13.5" thickBot="1">
      <c r="A106" s="144" t="s">
        <v>40</v>
      </c>
      <c r="F106" s="145"/>
      <c r="G106" s="146"/>
      <c r="H106" s="57">
        <f>H105*'Statistik och pålägg'!$E$54</f>
        <v>0</v>
      </c>
      <c r="I106" s="57">
        <f>I105*'Statistik och pålägg'!$E$54</f>
        <v>0</v>
      </c>
      <c r="J106" s="57">
        <f>J105*'Statistik och pålägg'!$E$54</f>
        <v>0</v>
      </c>
      <c r="K106" s="147">
        <f>K105*'Statistik och pålägg'!$E$54</f>
        <v>0</v>
      </c>
      <c r="L106" s="57">
        <f>L105*'Statistik och pålägg'!$E$54</f>
        <v>0</v>
      </c>
      <c r="M106" s="57">
        <f>M105*'Statistik och pålägg'!$E$54</f>
        <v>0</v>
      </c>
      <c r="N106" s="57">
        <f>N105*'Statistik och pålägg'!$E$54</f>
        <v>0</v>
      </c>
      <c r="O106" s="57">
        <f>O105*'Statistik och pålägg'!$E$54</f>
        <v>0</v>
      </c>
      <c r="P106" s="147">
        <f>P105*'Statistik och pålägg'!$E$54</f>
        <v>0</v>
      </c>
      <c r="Q106" s="130">
        <f>SUM(G106:P106)</f>
        <v>0</v>
      </c>
    </row>
    <row r="107" spans="1:17" ht="13.5" thickBot="1">
      <c r="A107" s="148" t="s">
        <v>6</v>
      </c>
      <c r="B107" s="148"/>
      <c r="C107" s="149"/>
      <c r="D107" s="149"/>
      <c r="E107" s="149"/>
      <c r="F107" s="150"/>
      <c r="G107" s="151">
        <f t="shared" ref="G107:Q107" si="8">G105+G106</f>
        <v>0</v>
      </c>
      <c r="H107" s="152">
        <f t="shared" si="8"/>
        <v>0</v>
      </c>
      <c r="I107" s="152">
        <f t="shared" si="8"/>
        <v>0</v>
      </c>
      <c r="J107" s="152">
        <f t="shared" si="8"/>
        <v>0</v>
      </c>
      <c r="K107" s="152">
        <f t="shared" si="8"/>
        <v>0</v>
      </c>
      <c r="L107" s="152">
        <f t="shared" si="8"/>
        <v>0</v>
      </c>
      <c r="M107" s="152">
        <f t="shared" si="8"/>
        <v>0</v>
      </c>
      <c r="N107" s="152">
        <f t="shared" si="8"/>
        <v>0</v>
      </c>
      <c r="O107" s="152">
        <f t="shared" si="8"/>
        <v>0</v>
      </c>
      <c r="P107" s="152">
        <f t="shared" si="8"/>
        <v>0</v>
      </c>
      <c r="Q107" s="104">
        <f t="shared" si="8"/>
        <v>0</v>
      </c>
    </row>
    <row r="108" spans="1:17" ht="25" customHeight="1" thickBot="1"/>
    <row r="109" spans="1:17" ht="13">
      <c r="A109" s="120" t="s">
        <v>113</v>
      </c>
      <c r="B109" s="121"/>
      <c r="C109" s="121"/>
      <c r="D109" s="121"/>
      <c r="E109" s="121"/>
      <c r="F109" s="122"/>
      <c r="G109" s="123">
        <f>Sammanställning!I9</f>
        <v>2025</v>
      </c>
      <c r="H109" s="123">
        <f>Sammanställning!J9</f>
        <v>2026</v>
      </c>
      <c r="I109" s="123">
        <f>Sammanställning!K9</f>
        <v>2027</v>
      </c>
      <c r="J109" s="123">
        <f>Sammanställning!L9</f>
        <v>2028</v>
      </c>
      <c r="K109" s="123">
        <f>Sammanställning!M9</f>
        <v>2029</v>
      </c>
      <c r="L109" s="123">
        <f>Sammanställning!N9</f>
        <v>2030</v>
      </c>
      <c r="M109" s="123">
        <f>Sammanställning!O9</f>
        <v>2031</v>
      </c>
      <c r="N109" s="123">
        <f>Sammanställning!P9</f>
        <v>2032</v>
      </c>
      <c r="O109" s="123">
        <f>Sammanställning!Q9</f>
        <v>2033</v>
      </c>
      <c r="P109" s="123">
        <f>Sammanställning!R9</f>
        <v>2034</v>
      </c>
      <c r="Q109" s="124" t="s">
        <v>6</v>
      </c>
    </row>
    <row r="110" spans="1:17" ht="13">
      <c r="A110" s="125">
        <v>1</v>
      </c>
      <c r="B110" s="126"/>
      <c r="C110" s="127"/>
      <c r="D110" s="128"/>
      <c r="E110" s="128"/>
      <c r="F110" s="129"/>
      <c r="G110" s="21"/>
      <c r="H110" s="12"/>
      <c r="I110" s="12"/>
      <c r="J110" s="12"/>
      <c r="K110" s="11"/>
      <c r="L110" s="12"/>
      <c r="M110" s="12"/>
      <c r="N110" s="12"/>
      <c r="O110" s="12"/>
      <c r="P110" s="11"/>
      <c r="Q110" s="130">
        <f>SUM(G110:P110)</f>
        <v>0</v>
      </c>
    </row>
    <row r="111" spans="1:17" ht="13">
      <c r="A111" s="77">
        <v>2</v>
      </c>
      <c r="B111" s="131"/>
      <c r="C111" s="132"/>
      <c r="D111" s="133"/>
      <c r="E111" s="133"/>
      <c r="F111" s="134"/>
      <c r="G111" s="22"/>
      <c r="H111" s="14"/>
      <c r="I111" s="14"/>
      <c r="J111" s="14"/>
      <c r="K111" s="13"/>
      <c r="L111" s="14"/>
      <c r="M111" s="14"/>
      <c r="N111" s="14"/>
      <c r="O111" s="14"/>
      <c r="P111" s="13"/>
      <c r="Q111" s="130">
        <f>SUM(G111:P111)</f>
        <v>0</v>
      </c>
    </row>
    <row r="112" spans="1:17" ht="13">
      <c r="A112" s="77">
        <v>3</v>
      </c>
      <c r="B112" s="131"/>
      <c r="C112" s="132"/>
      <c r="D112" s="133"/>
      <c r="E112" s="133"/>
      <c r="F112" s="134"/>
      <c r="G112" s="22"/>
      <c r="H112" s="14"/>
      <c r="I112" s="14"/>
      <c r="J112" s="14"/>
      <c r="K112" s="13"/>
      <c r="L112" s="14"/>
      <c r="M112" s="14"/>
      <c r="N112" s="14"/>
      <c r="O112" s="14"/>
      <c r="P112" s="13"/>
      <c r="Q112" s="130">
        <f>SUM(G112:P112)</f>
        <v>0</v>
      </c>
    </row>
    <row r="113" spans="1:17" ht="13" hidden="1" outlineLevel="1">
      <c r="A113" s="77">
        <v>4</v>
      </c>
      <c r="B113" s="131"/>
      <c r="C113" s="132"/>
      <c r="D113" s="133"/>
      <c r="E113" s="133"/>
      <c r="F113" s="134"/>
      <c r="G113" s="22"/>
      <c r="H113" s="14"/>
      <c r="I113" s="14"/>
      <c r="J113" s="14"/>
      <c r="K113" s="13"/>
      <c r="L113" s="14"/>
      <c r="M113" s="14"/>
      <c r="N113" s="14"/>
      <c r="O113" s="14"/>
      <c r="P113" s="13"/>
      <c r="Q113" s="130">
        <f>SUM(G113:P113)</f>
        <v>0</v>
      </c>
    </row>
    <row r="114" spans="1:17" ht="13" hidden="1" outlineLevel="1">
      <c r="A114" s="77">
        <v>5</v>
      </c>
      <c r="B114" s="131"/>
      <c r="C114" s="132"/>
      <c r="D114" s="133"/>
      <c r="E114" s="133"/>
      <c r="F114" s="134"/>
      <c r="G114" s="22"/>
      <c r="H114" s="14"/>
      <c r="I114" s="14"/>
      <c r="J114" s="14"/>
      <c r="K114" s="13"/>
      <c r="L114" s="14"/>
      <c r="M114" s="14"/>
      <c r="N114" s="14"/>
      <c r="O114" s="14"/>
      <c r="P114" s="13"/>
      <c r="Q114" s="130">
        <f t="shared" ref="Q114:Q139" si="9">SUM(G114:P114)</f>
        <v>0</v>
      </c>
    </row>
    <row r="115" spans="1:17" ht="13" hidden="1" outlineLevel="1">
      <c r="A115" s="77">
        <v>6</v>
      </c>
      <c r="B115" s="131"/>
      <c r="C115" s="132"/>
      <c r="D115" s="133"/>
      <c r="E115" s="133"/>
      <c r="F115" s="134"/>
      <c r="G115" s="22"/>
      <c r="H115" s="14"/>
      <c r="I115" s="14"/>
      <c r="J115" s="14"/>
      <c r="K115" s="13"/>
      <c r="L115" s="14"/>
      <c r="M115" s="14"/>
      <c r="N115" s="14"/>
      <c r="O115" s="14"/>
      <c r="P115" s="13"/>
      <c r="Q115" s="130">
        <f t="shared" si="9"/>
        <v>0</v>
      </c>
    </row>
    <row r="116" spans="1:17" ht="13" hidden="1" outlineLevel="1">
      <c r="A116" s="77">
        <v>7</v>
      </c>
      <c r="B116" s="131"/>
      <c r="C116" s="132"/>
      <c r="D116" s="133"/>
      <c r="E116" s="133"/>
      <c r="F116" s="134"/>
      <c r="G116" s="22"/>
      <c r="H116" s="14"/>
      <c r="I116" s="14"/>
      <c r="J116" s="14"/>
      <c r="K116" s="13"/>
      <c r="L116" s="14"/>
      <c r="M116" s="14"/>
      <c r="N116" s="14"/>
      <c r="O116" s="14"/>
      <c r="P116" s="13"/>
      <c r="Q116" s="130">
        <f t="shared" si="9"/>
        <v>0</v>
      </c>
    </row>
    <row r="117" spans="1:17" ht="13" hidden="1" outlineLevel="1">
      <c r="A117" s="77">
        <v>8</v>
      </c>
      <c r="B117" s="131"/>
      <c r="C117" s="132"/>
      <c r="D117" s="133"/>
      <c r="E117" s="133"/>
      <c r="F117" s="134"/>
      <c r="G117" s="22"/>
      <c r="H117" s="14"/>
      <c r="I117" s="14"/>
      <c r="J117" s="14"/>
      <c r="K117" s="13"/>
      <c r="L117" s="14"/>
      <c r="M117" s="14"/>
      <c r="N117" s="14"/>
      <c r="O117" s="14"/>
      <c r="P117" s="13"/>
      <c r="Q117" s="130">
        <f t="shared" si="9"/>
        <v>0</v>
      </c>
    </row>
    <row r="118" spans="1:17" ht="13" hidden="1" outlineLevel="1">
      <c r="A118" s="77">
        <v>9</v>
      </c>
      <c r="B118" s="131"/>
      <c r="C118" s="132"/>
      <c r="D118" s="133"/>
      <c r="E118" s="133"/>
      <c r="F118" s="134"/>
      <c r="G118" s="22"/>
      <c r="H118" s="14"/>
      <c r="I118" s="14"/>
      <c r="J118" s="14"/>
      <c r="K118" s="13"/>
      <c r="L118" s="14"/>
      <c r="M118" s="14"/>
      <c r="N118" s="14"/>
      <c r="O118" s="14"/>
      <c r="P118" s="13"/>
      <c r="Q118" s="130">
        <f t="shared" si="9"/>
        <v>0</v>
      </c>
    </row>
    <row r="119" spans="1:17" ht="13" hidden="1" outlineLevel="1">
      <c r="A119" s="77">
        <v>10</v>
      </c>
      <c r="B119" s="131"/>
      <c r="C119" s="132"/>
      <c r="D119" s="133"/>
      <c r="E119" s="133"/>
      <c r="F119" s="134"/>
      <c r="G119" s="22"/>
      <c r="H119" s="14"/>
      <c r="I119" s="14"/>
      <c r="J119" s="14"/>
      <c r="K119" s="13"/>
      <c r="L119" s="14"/>
      <c r="M119" s="14"/>
      <c r="N119" s="14"/>
      <c r="O119" s="14"/>
      <c r="P119" s="13"/>
      <c r="Q119" s="130">
        <f t="shared" si="9"/>
        <v>0</v>
      </c>
    </row>
    <row r="120" spans="1:17" ht="13" hidden="1" outlineLevel="1">
      <c r="A120" s="77">
        <v>11</v>
      </c>
      <c r="B120" s="131"/>
      <c r="C120" s="132"/>
      <c r="D120" s="133"/>
      <c r="E120" s="133"/>
      <c r="F120" s="134"/>
      <c r="G120" s="22"/>
      <c r="H120" s="14"/>
      <c r="I120" s="14"/>
      <c r="J120" s="14"/>
      <c r="K120" s="13"/>
      <c r="L120" s="14"/>
      <c r="M120" s="14"/>
      <c r="N120" s="14"/>
      <c r="O120" s="14"/>
      <c r="P120" s="13"/>
      <c r="Q120" s="130">
        <f t="shared" si="9"/>
        <v>0</v>
      </c>
    </row>
    <row r="121" spans="1:17" ht="13" hidden="1" outlineLevel="1">
      <c r="A121" s="77">
        <v>12</v>
      </c>
      <c r="B121" s="131"/>
      <c r="C121" s="132"/>
      <c r="D121" s="133"/>
      <c r="E121" s="133"/>
      <c r="F121" s="134"/>
      <c r="G121" s="22"/>
      <c r="H121" s="14"/>
      <c r="I121" s="14"/>
      <c r="J121" s="14"/>
      <c r="K121" s="13"/>
      <c r="L121" s="14"/>
      <c r="M121" s="14"/>
      <c r="N121" s="14"/>
      <c r="O121" s="14"/>
      <c r="P121" s="13"/>
      <c r="Q121" s="130">
        <f t="shared" si="9"/>
        <v>0</v>
      </c>
    </row>
    <row r="122" spans="1:17" ht="13" hidden="1" outlineLevel="1">
      <c r="A122" s="77">
        <v>13</v>
      </c>
      <c r="B122" s="131"/>
      <c r="C122" s="132"/>
      <c r="D122" s="133"/>
      <c r="E122" s="133"/>
      <c r="F122" s="134"/>
      <c r="G122" s="22"/>
      <c r="H122" s="14"/>
      <c r="I122" s="14"/>
      <c r="J122" s="14"/>
      <c r="K122" s="13"/>
      <c r="L122" s="14"/>
      <c r="M122" s="14"/>
      <c r="N122" s="14"/>
      <c r="O122" s="14"/>
      <c r="P122" s="13"/>
      <c r="Q122" s="130">
        <f t="shared" si="9"/>
        <v>0</v>
      </c>
    </row>
    <row r="123" spans="1:17" ht="13" hidden="1" outlineLevel="1">
      <c r="A123" s="77">
        <v>14</v>
      </c>
      <c r="B123" s="131"/>
      <c r="C123" s="132"/>
      <c r="D123" s="133"/>
      <c r="E123" s="133"/>
      <c r="F123" s="134"/>
      <c r="G123" s="22"/>
      <c r="H123" s="14"/>
      <c r="I123" s="14"/>
      <c r="J123" s="14"/>
      <c r="K123" s="13"/>
      <c r="L123" s="14"/>
      <c r="M123" s="14"/>
      <c r="N123" s="14"/>
      <c r="O123" s="14"/>
      <c r="P123" s="13"/>
      <c r="Q123" s="130">
        <f t="shared" si="9"/>
        <v>0</v>
      </c>
    </row>
    <row r="124" spans="1:17" ht="13" hidden="1" outlineLevel="1">
      <c r="A124" s="77">
        <v>15</v>
      </c>
      <c r="B124" s="131"/>
      <c r="C124" s="132"/>
      <c r="D124" s="133"/>
      <c r="E124" s="133"/>
      <c r="F124" s="134"/>
      <c r="G124" s="22"/>
      <c r="H124" s="14"/>
      <c r="I124" s="14"/>
      <c r="J124" s="14"/>
      <c r="K124" s="13"/>
      <c r="L124" s="14"/>
      <c r="M124" s="14"/>
      <c r="N124" s="14"/>
      <c r="O124" s="14"/>
      <c r="P124" s="13"/>
      <c r="Q124" s="130">
        <f t="shared" si="9"/>
        <v>0</v>
      </c>
    </row>
    <row r="125" spans="1:17" ht="13" hidden="1" outlineLevel="1">
      <c r="A125" s="135">
        <v>16</v>
      </c>
      <c r="B125" s="131"/>
      <c r="C125" s="132"/>
      <c r="D125" s="133"/>
      <c r="E125" s="133"/>
      <c r="F125" s="134"/>
      <c r="G125" s="22"/>
      <c r="H125" s="14"/>
      <c r="I125" s="14"/>
      <c r="J125" s="14"/>
      <c r="K125" s="13"/>
      <c r="L125" s="14"/>
      <c r="M125" s="14"/>
      <c r="N125" s="14"/>
      <c r="O125" s="14"/>
      <c r="P125" s="13"/>
      <c r="Q125" s="130">
        <f t="shared" si="9"/>
        <v>0</v>
      </c>
    </row>
    <row r="126" spans="1:17" ht="13" hidden="1" outlineLevel="1">
      <c r="A126" s="135">
        <v>17</v>
      </c>
      <c r="B126" s="131"/>
      <c r="C126" s="132"/>
      <c r="D126" s="133"/>
      <c r="E126" s="133"/>
      <c r="F126" s="134"/>
      <c r="G126" s="22"/>
      <c r="H126" s="14"/>
      <c r="I126" s="14"/>
      <c r="J126" s="14"/>
      <c r="K126" s="13"/>
      <c r="L126" s="14"/>
      <c r="M126" s="14"/>
      <c r="N126" s="14"/>
      <c r="O126" s="14"/>
      <c r="P126" s="13"/>
      <c r="Q126" s="130">
        <f t="shared" si="9"/>
        <v>0</v>
      </c>
    </row>
    <row r="127" spans="1:17" ht="13" hidden="1" outlineLevel="1">
      <c r="A127" s="135">
        <v>18</v>
      </c>
      <c r="B127" s="131"/>
      <c r="C127" s="132"/>
      <c r="D127" s="133"/>
      <c r="E127" s="133"/>
      <c r="F127" s="134"/>
      <c r="G127" s="22"/>
      <c r="H127" s="14"/>
      <c r="I127" s="14"/>
      <c r="J127" s="14"/>
      <c r="K127" s="13"/>
      <c r="L127" s="14"/>
      <c r="M127" s="14"/>
      <c r="N127" s="14"/>
      <c r="O127" s="14"/>
      <c r="P127" s="13"/>
      <c r="Q127" s="130">
        <f t="shared" si="9"/>
        <v>0</v>
      </c>
    </row>
    <row r="128" spans="1:17" ht="13" hidden="1" outlineLevel="1">
      <c r="A128" s="135">
        <v>19</v>
      </c>
      <c r="B128" s="131"/>
      <c r="C128" s="132"/>
      <c r="D128" s="133"/>
      <c r="E128" s="133"/>
      <c r="F128" s="134"/>
      <c r="G128" s="22"/>
      <c r="H128" s="14"/>
      <c r="I128" s="14"/>
      <c r="J128" s="14"/>
      <c r="K128" s="13"/>
      <c r="L128" s="14"/>
      <c r="M128" s="14"/>
      <c r="N128" s="14"/>
      <c r="O128" s="14"/>
      <c r="P128" s="13"/>
      <c r="Q128" s="130">
        <f t="shared" si="9"/>
        <v>0</v>
      </c>
    </row>
    <row r="129" spans="1:17" ht="13" hidden="1" outlineLevel="1">
      <c r="A129" s="135">
        <v>20</v>
      </c>
      <c r="B129" s="131"/>
      <c r="C129" s="132"/>
      <c r="D129" s="133"/>
      <c r="E129" s="133"/>
      <c r="F129" s="134"/>
      <c r="G129" s="22"/>
      <c r="H129" s="14"/>
      <c r="I129" s="14"/>
      <c r="J129" s="14"/>
      <c r="K129" s="13"/>
      <c r="L129" s="14"/>
      <c r="M129" s="14"/>
      <c r="N129" s="14"/>
      <c r="O129" s="14"/>
      <c r="P129" s="13"/>
      <c r="Q129" s="130">
        <f t="shared" si="9"/>
        <v>0</v>
      </c>
    </row>
    <row r="130" spans="1:17" ht="13" hidden="1" outlineLevel="1">
      <c r="A130" s="135">
        <v>21</v>
      </c>
      <c r="B130" s="131"/>
      <c r="C130" s="132"/>
      <c r="D130" s="133"/>
      <c r="E130" s="133"/>
      <c r="F130" s="134"/>
      <c r="G130" s="22"/>
      <c r="H130" s="14"/>
      <c r="I130" s="14"/>
      <c r="J130" s="14"/>
      <c r="K130" s="13"/>
      <c r="L130" s="14"/>
      <c r="M130" s="14"/>
      <c r="N130" s="14"/>
      <c r="O130" s="14"/>
      <c r="P130" s="13"/>
      <c r="Q130" s="130">
        <f t="shared" si="9"/>
        <v>0</v>
      </c>
    </row>
    <row r="131" spans="1:17" ht="13" hidden="1" outlineLevel="1">
      <c r="A131" s="135">
        <v>22</v>
      </c>
      <c r="B131" s="131"/>
      <c r="C131" s="132"/>
      <c r="D131" s="133"/>
      <c r="E131" s="133"/>
      <c r="F131" s="134"/>
      <c r="G131" s="22"/>
      <c r="H131" s="14"/>
      <c r="I131" s="14"/>
      <c r="J131" s="14"/>
      <c r="K131" s="13"/>
      <c r="L131" s="14"/>
      <c r="M131" s="14"/>
      <c r="N131" s="14"/>
      <c r="O131" s="14"/>
      <c r="P131" s="13"/>
      <c r="Q131" s="130">
        <f t="shared" si="9"/>
        <v>0</v>
      </c>
    </row>
    <row r="132" spans="1:17" ht="13" hidden="1" outlineLevel="1">
      <c r="A132" s="135">
        <v>23</v>
      </c>
      <c r="B132" s="131"/>
      <c r="C132" s="132"/>
      <c r="D132" s="133"/>
      <c r="E132" s="133"/>
      <c r="F132" s="134"/>
      <c r="G132" s="22"/>
      <c r="H132" s="14"/>
      <c r="I132" s="14"/>
      <c r="J132" s="14"/>
      <c r="K132" s="13"/>
      <c r="L132" s="14"/>
      <c r="M132" s="14"/>
      <c r="N132" s="14"/>
      <c r="O132" s="14"/>
      <c r="P132" s="13"/>
      <c r="Q132" s="130">
        <f t="shared" si="9"/>
        <v>0</v>
      </c>
    </row>
    <row r="133" spans="1:17" ht="13" hidden="1" outlineLevel="1">
      <c r="A133" s="135">
        <v>24</v>
      </c>
      <c r="B133" s="131"/>
      <c r="C133" s="132"/>
      <c r="D133" s="133"/>
      <c r="E133" s="133"/>
      <c r="F133" s="134"/>
      <c r="G133" s="22"/>
      <c r="H133" s="14"/>
      <c r="I133" s="14"/>
      <c r="J133" s="14"/>
      <c r="K133" s="13"/>
      <c r="L133" s="14"/>
      <c r="M133" s="14"/>
      <c r="N133" s="14"/>
      <c r="O133" s="14"/>
      <c r="P133" s="13"/>
      <c r="Q133" s="130">
        <f t="shared" si="9"/>
        <v>0</v>
      </c>
    </row>
    <row r="134" spans="1:17" ht="13" hidden="1" outlineLevel="1">
      <c r="A134" s="135">
        <v>25</v>
      </c>
      <c r="B134" s="131"/>
      <c r="C134" s="132"/>
      <c r="D134" s="133"/>
      <c r="E134" s="133"/>
      <c r="F134" s="134"/>
      <c r="G134" s="22"/>
      <c r="H134" s="14"/>
      <c r="I134" s="14"/>
      <c r="J134" s="14"/>
      <c r="K134" s="13"/>
      <c r="L134" s="14"/>
      <c r="M134" s="14"/>
      <c r="N134" s="14"/>
      <c r="O134" s="14"/>
      <c r="P134" s="13"/>
      <c r="Q134" s="130">
        <f t="shared" si="9"/>
        <v>0</v>
      </c>
    </row>
    <row r="135" spans="1:17" ht="13" hidden="1" outlineLevel="1">
      <c r="A135" s="135">
        <v>26</v>
      </c>
      <c r="B135" s="131"/>
      <c r="C135" s="132"/>
      <c r="D135" s="133"/>
      <c r="E135" s="133"/>
      <c r="F135" s="134"/>
      <c r="G135" s="22"/>
      <c r="H135" s="14"/>
      <c r="I135" s="14"/>
      <c r="J135" s="14"/>
      <c r="K135" s="13"/>
      <c r="L135" s="14"/>
      <c r="M135" s="14"/>
      <c r="N135" s="14"/>
      <c r="O135" s="14"/>
      <c r="P135" s="13"/>
      <c r="Q135" s="130">
        <f t="shared" si="9"/>
        <v>0</v>
      </c>
    </row>
    <row r="136" spans="1:17" ht="13" hidden="1" outlineLevel="1">
      <c r="A136" s="135">
        <v>27</v>
      </c>
      <c r="B136" s="131"/>
      <c r="C136" s="132"/>
      <c r="D136" s="133"/>
      <c r="E136" s="133"/>
      <c r="F136" s="134"/>
      <c r="G136" s="22"/>
      <c r="H136" s="14"/>
      <c r="I136" s="14"/>
      <c r="J136" s="14"/>
      <c r="K136" s="13"/>
      <c r="L136" s="14"/>
      <c r="M136" s="14"/>
      <c r="N136" s="14"/>
      <c r="O136" s="14"/>
      <c r="P136" s="13"/>
      <c r="Q136" s="130">
        <f t="shared" si="9"/>
        <v>0</v>
      </c>
    </row>
    <row r="137" spans="1:17" ht="13" hidden="1" outlineLevel="1">
      <c r="A137" s="135">
        <v>28</v>
      </c>
      <c r="B137" s="131"/>
      <c r="C137" s="132"/>
      <c r="D137" s="133"/>
      <c r="E137" s="133"/>
      <c r="F137" s="134"/>
      <c r="G137" s="22"/>
      <c r="H137" s="14"/>
      <c r="I137" s="14"/>
      <c r="J137" s="14"/>
      <c r="K137" s="13"/>
      <c r="L137" s="14"/>
      <c r="M137" s="14"/>
      <c r="N137" s="14"/>
      <c r="O137" s="14"/>
      <c r="P137" s="13"/>
      <c r="Q137" s="130">
        <f t="shared" si="9"/>
        <v>0</v>
      </c>
    </row>
    <row r="138" spans="1:17" ht="13" hidden="1" outlineLevel="1">
      <c r="A138" s="135">
        <v>29</v>
      </c>
      <c r="B138" s="131"/>
      <c r="C138" s="132"/>
      <c r="D138" s="133"/>
      <c r="E138" s="133"/>
      <c r="F138" s="134"/>
      <c r="G138" s="22"/>
      <c r="H138" s="14"/>
      <c r="I138" s="14"/>
      <c r="J138" s="14"/>
      <c r="K138" s="13"/>
      <c r="L138" s="14"/>
      <c r="M138" s="14"/>
      <c r="N138" s="14"/>
      <c r="O138" s="14"/>
      <c r="P138" s="13"/>
      <c r="Q138" s="130">
        <f t="shared" si="9"/>
        <v>0</v>
      </c>
    </row>
    <row r="139" spans="1:17" ht="13" hidden="1" outlineLevel="1">
      <c r="A139" s="135">
        <v>30</v>
      </c>
      <c r="B139" s="136"/>
      <c r="C139" s="137"/>
      <c r="D139" s="137"/>
      <c r="E139" s="137"/>
      <c r="F139" s="138"/>
      <c r="G139" s="22"/>
      <c r="H139" s="14"/>
      <c r="I139" s="14"/>
      <c r="J139" s="14"/>
      <c r="K139" s="13"/>
      <c r="L139" s="14"/>
      <c r="M139" s="14"/>
      <c r="N139" s="14"/>
      <c r="O139" s="14"/>
      <c r="P139" s="13"/>
      <c r="Q139" s="139">
        <f t="shared" si="9"/>
        <v>0</v>
      </c>
    </row>
    <row r="140" spans="1:17" s="73" customFormat="1" ht="13" collapsed="1">
      <c r="A140" s="140" t="s">
        <v>6</v>
      </c>
      <c r="B140" s="141"/>
      <c r="C140" s="141"/>
      <c r="D140" s="141"/>
      <c r="E140" s="141"/>
      <c r="F140" s="142"/>
      <c r="G140" s="53">
        <f t="shared" ref="G140:P140" si="10">SUM(G110:G139)</f>
        <v>0</v>
      </c>
      <c r="H140" s="53">
        <f t="shared" si="10"/>
        <v>0</v>
      </c>
      <c r="I140" s="53">
        <f t="shared" si="10"/>
        <v>0</v>
      </c>
      <c r="J140" s="53">
        <f t="shared" si="10"/>
        <v>0</v>
      </c>
      <c r="K140" s="143">
        <f t="shared" si="10"/>
        <v>0</v>
      </c>
      <c r="L140" s="53">
        <f t="shared" si="10"/>
        <v>0</v>
      </c>
      <c r="M140" s="53">
        <f t="shared" si="10"/>
        <v>0</v>
      </c>
      <c r="N140" s="53">
        <f t="shared" si="10"/>
        <v>0</v>
      </c>
      <c r="O140" s="53">
        <f t="shared" si="10"/>
        <v>0</v>
      </c>
      <c r="P140" s="143">
        <f t="shared" si="10"/>
        <v>0</v>
      </c>
      <c r="Q140" s="130">
        <f>SUM(G140:P140)</f>
        <v>0</v>
      </c>
    </row>
    <row r="141" spans="1:17" s="73" customFormat="1" ht="13.5" thickBot="1">
      <c r="A141" s="144" t="s">
        <v>40</v>
      </c>
      <c r="F141" s="145"/>
      <c r="G141" s="146"/>
      <c r="H141" s="57">
        <f>H140*'Statistik och pålägg'!$E$54</f>
        <v>0</v>
      </c>
      <c r="I141" s="57">
        <f>I140*'Statistik och pålägg'!$E$54</f>
        <v>0</v>
      </c>
      <c r="J141" s="57">
        <f>J140*'Statistik och pålägg'!$E$54</f>
        <v>0</v>
      </c>
      <c r="K141" s="147">
        <f>K140*'Statistik och pålägg'!$E$54</f>
        <v>0</v>
      </c>
      <c r="L141" s="57">
        <f>L140*'Statistik och pålägg'!$E$54</f>
        <v>0</v>
      </c>
      <c r="M141" s="57">
        <f>M140*'Statistik och pålägg'!$E$54</f>
        <v>0</v>
      </c>
      <c r="N141" s="57">
        <f>N140*'Statistik och pålägg'!$E$54</f>
        <v>0</v>
      </c>
      <c r="O141" s="57">
        <f>O140*'Statistik och pålägg'!$E$54</f>
        <v>0</v>
      </c>
      <c r="P141" s="147">
        <f>P140*'Statistik och pålägg'!$E$54</f>
        <v>0</v>
      </c>
      <c r="Q141" s="130">
        <f>SUM(G141:P141)</f>
        <v>0</v>
      </c>
    </row>
    <row r="142" spans="1:17" ht="13.5" thickBot="1">
      <c r="A142" s="148" t="s">
        <v>6</v>
      </c>
      <c r="B142" s="148"/>
      <c r="C142" s="149"/>
      <c r="D142" s="149"/>
      <c r="E142" s="149"/>
      <c r="F142" s="150"/>
      <c r="G142" s="151">
        <f t="shared" ref="G142:Q142" si="11">G140+G141</f>
        <v>0</v>
      </c>
      <c r="H142" s="152">
        <f t="shared" si="11"/>
        <v>0</v>
      </c>
      <c r="I142" s="152">
        <f t="shared" si="11"/>
        <v>0</v>
      </c>
      <c r="J142" s="152">
        <f t="shared" si="11"/>
        <v>0</v>
      </c>
      <c r="K142" s="152">
        <f t="shared" si="11"/>
        <v>0</v>
      </c>
      <c r="L142" s="152">
        <f t="shared" si="11"/>
        <v>0</v>
      </c>
      <c r="M142" s="152">
        <f t="shared" si="11"/>
        <v>0</v>
      </c>
      <c r="N142" s="152">
        <f t="shared" si="11"/>
        <v>0</v>
      </c>
      <c r="O142" s="152">
        <f t="shared" si="11"/>
        <v>0</v>
      </c>
      <c r="P142" s="152">
        <f t="shared" si="11"/>
        <v>0</v>
      </c>
      <c r="Q142" s="104">
        <f t="shared" si="11"/>
        <v>0</v>
      </c>
    </row>
    <row r="143" spans="1:17" ht="25" customHeight="1" thickBot="1"/>
    <row r="144" spans="1:17" ht="13">
      <c r="A144" s="120" t="s">
        <v>47</v>
      </c>
      <c r="B144" s="121"/>
      <c r="C144" s="121"/>
      <c r="D144" s="121"/>
      <c r="E144" s="121"/>
      <c r="F144" s="122"/>
      <c r="G144" s="123">
        <f>Sammanställning!I9</f>
        <v>2025</v>
      </c>
      <c r="H144" s="123">
        <f>Sammanställning!J9</f>
        <v>2026</v>
      </c>
      <c r="I144" s="123">
        <f>Sammanställning!K9</f>
        <v>2027</v>
      </c>
      <c r="J144" s="123">
        <f>Sammanställning!L9</f>
        <v>2028</v>
      </c>
      <c r="K144" s="123">
        <f>Sammanställning!M9</f>
        <v>2029</v>
      </c>
      <c r="L144" s="123">
        <f>Sammanställning!N9</f>
        <v>2030</v>
      </c>
      <c r="M144" s="123">
        <f>Sammanställning!O9</f>
        <v>2031</v>
      </c>
      <c r="N144" s="123">
        <f>Sammanställning!P9</f>
        <v>2032</v>
      </c>
      <c r="O144" s="123">
        <f>Sammanställning!Q9</f>
        <v>2033</v>
      </c>
      <c r="P144" s="123">
        <f>Sammanställning!R9</f>
        <v>2034</v>
      </c>
      <c r="Q144" s="124" t="s">
        <v>6</v>
      </c>
    </row>
    <row r="145" spans="1:17" ht="13">
      <c r="A145" s="125">
        <v>1</v>
      </c>
      <c r="B145" s="126"/>
      <c r="C145" s="127"/>
      <c r="D145" s="128"/>
      <c r="E145" s="128"/>
      <c r="F145" s="129"/>
      <c r="G145" s="21"/>
      <c r="H145" s="12"/>
      <c r="I145" s="12"/>
      <c r="J145" s="12"/>
      <c r="K145" s="11"/>
      <c r="L145" s="12"/>
      <c r="M145" s="12"/>
      <c r="N145" s="12"/>
      <c r="O145" s="12"/>
      <c r="P145" s="11"/>
      <c r="Q145" s="130">
        <f>SUM(G145:P145)</f>
        <v>0</v>
      </c>
    </row>
    <row r="146" spans="1:17" ht="13">
      <c r="A146" s="77">
        <v>2</v>
      </c>
      <c r="B146" s="131"/>
      <c r="C146" s="132"/>
      <c r="D146" s="133"/>
      <c r="E146" s="133"/>
      <c r="F146" s="134"/>
      <c r="G146" s="22"/>
      <c r="H146" s="14"/>
      <c r="I146" s="14"/>
      <c r="J146" s="14"/>
      <c r="K146" s="13"/>
      <c r="L146" s="14"/>
      <c r="M146" s="14"/>
      <c r="N146" s="14"/>
      <c r="O146" s="14"/>
      <c r="P146" s="13"/>
      <c r="Q146" s="130">
        <f>SUM(G146:P146)</f>
        <v>0</v>
      </c>
    </row>
    <row r="147" spans="1:17" ht="13">
      <c r="A147" s="77">
        <v>3</v>
      </c>
      <c r="B147" s="131"/>
      <c r="C147" s="132"/>
      <c r="D147" s="133"/>
      <c r="E147" s="133"/>
      <c r="F147" s="134"/>
      <c r="G147" s="22"/>
      <c r="H147" s="14"/>
      <c r="I147" s="14"/>
      <c r="J147" s="14"/>
      <c r="K147" s="13"/>
      <c r="L147" s="14"/>
      <c r="M147" s="14"/>
      <c r="N147" s="14"/>
      <c r="O147" s="14"/>
      <c r="P147" s="13"/>
      <c r="Q147" s="130">
        <f>SUM(G147:P147)</f>
        <v>0</v>
      </c>
    </row>
    <row r="148" spans="1:17" ht="13" hidden="1" outlineLevel="1">
      <c r="A148" s="77">
        <v>4</v>
      </c>
      <c r="B148" s="131"/>
      <c r="C148" s="132"/>
      <c r="D148" s="133"/>
      <c r="E148" s="133"/>
      <c r="F148" s="134"/>
      <c r="G148" s="22"/>
      <c r="H148" s="14"/>
      <c r="I148" s="14"/>
      <c r="J148" s="14"/>
      <c r="K148" s="13"/>
      <c r="L148" s="14"/>
      <c r="M148" s="14"/>
      <c r="N148" s="14"/>
      <c r="O148" s="14"/>
      <c r="P148" s="13"/>
      <c r="Q148" s="130">
        <f>SUM(G148:P148)</f>
        <v>0</v>
      </c>
    </row>
    <row r="149" spans="1:17" ht="13" hidden="1" outlineLevel="1">
      <c r="A149" s="77">
        <v>5</v>
      </c>
      <c r="B149" s="131"/>
      <c r="C149" s="132"/>
      <c r="D149" s="133"/>
      <c r="E149" s="133"/>
      <c r="F149" s="134"/>
      <c r="G149" s="22"/>
      <c r="H149" s="14"/>
      <c r="I149" s="14"/>
      <c r="J149" s="14"/>
      <c r="K149" s="13"/>
      <c r="L149" s="14"/>
      <c r="M149" s="14"/>
      <c r="N149" s="14"/>
      <c r="O149" s="14"/>
      <c r="P149" s="13"/>
      <c r="Q149" s="130">
        <f t="shared" ref="Q149:Q174" si="12">SUM(G149:P149)</f>
        <v>0</v>
      </c>
    </row>
    <row r="150" spans="1:17" ht="13" hidden="1" outlineLevel="1">
      <c r="A150" s="77">
        <v>6</v>
      </c>
      <c r="B150" s="131"/>
      <c r="C150" s="132"/>
      <c r="D150" s="133"/>
      <c r="E150" s="133"/>
      <c r="F150" s="134"/>
      <c r="G150" s="22"/>
      <c r="H150" s="14"/>
      <c r="I150" s="14"/>
      <c r="J150" s="14"/>
      <c r="K150" s="13"/>
      <c r="L150" s="14"/>
      <c r="M150" s="14"/>
      <c r="N150" s="14"/>
      <c r="O150" s="14"/>
      <c r="P150" s="13"/>
      <c r="Q150" s="130">
        <f t="shared" si="12"/>
        <v>0</v>
      </c>
    </row>
    <row r="151" spans="1:17" ht="13" hidden="1" outlineLevel="1">
      <c r="A151" s="77">
        <v>7</v>
      </c>
      <c r="B151" s="131"/>
      <c r="C151" s="132"/>
      <c r="D151" s="133"/>
      <c r="E151" s="133"/>
      <c r="F151" s="134"/>
      <c r="G151" s="22"/>
      <c r="H151" s="14"/>
      <c r="I151" s="14"/>
      <c r="J151" s="14"/>
      <c r="K151" s="13"/>
      <c r="L151" s="14"/>
      <c r="M151" s="14"/>
      <c r="N151" s="14"/>
      <c r="O151" s="14"/>
      <c r="P151" s="13"/>
      <c r="Q151" s="130">
        <f t="shared" si="12"/>
        <v>0</v>
      </c>
    </row>
    <row r="152" spans="1:17" ht="13" hidden="1" outlineLevel="1">
      <c r="A152" s="77">
        <v>8</v>
      </c>
      <c r="B152" s="131"/>
      <c r="C152" s="132"/>
      <c r="D152" s="133"/>
      <c r="E152" s="133"/>
      <c r="F152" s="134"/>
      <c r="G152" s="22"/>
      <c r="H152" s="14"/>
      <c r="I152" s="14"/>
      <c r="J152" s="14"/>
      <c r="K152" s="13"/>
      <c r="L152" s="14"/>
      <c r="M152" s="14"/>
      <c r="N152" s="14"/>
      <c r="O152" s="14"/>
      <c r="P152" s="13"/>
      <c r="Q152" s="130">
        <f t="shared" si="12"/>
        <v>0</v>
      </c>
    </row>
    <row r="153" spans="1:17" ht="13" hidden="1" outlineLevel="1">
      <c r="A153" s="77">
        <v>9</v>
      </c>
      <c r="B153" s="131"/>
      <c r="C153" s="132"/>
      <c r="D153" s="133"/>
      <c r="E153" s="133"/>
      <c r="F153" s="134"/>
      <c r="G153" s="22"/>
      <c r="H153" s="14"/>
      <c r="I153" s="14"/>
      <c r="J153" s="14"/>
      <c r="K153" s="13"/>
      <c r="L153" s="14"/>
      <c r="M153" s="14"/>
      <c r="N153" s="14"/>
      <c r="O153" s="14"/>
      <c r="P153" s="13"/>
      <c r="Q153" s="130">
        <f t="shared" si="12"/>
        <v>0</v>
      </c>
    </row>
    <row r="154" spans="1:17" ht="13" hidden="1" outlineLevel="1">
      <c r="A154" s="77">
        <v>10</v>
      </c>
      <c r="B154" s="131"/>
      <c r="C154" s="132"/>
      <c r="D154" s="133"/>
      <c r="E154" s="133"/>
      <c r="F154" s="134"/>
      <c r="G154" s="22"/>
      <c r="H154" s="14"/>
      <c r="I154" s="14"/>
      <c r="J154" s="14"/>
      <c r="K154" s="13"/>
      <c r="L154" s="14"/>
      <c r="M154" s="14"/>
      <c r="N154" s="14"/>
      <c r="O154" s="14"/>
      <c r="P154" s="13"/>
      <c r="Q154" s="130">
        <f t="shared" si="12"/>
        <v>0</v>
      </c>
    </row>
    <row r="155" spans="1:17" ht="13" hidden="1" outlineLevel="1">
      <c r="A155" s="77">
        <v>11</v>
      </c>
      <c r="B155" s="131"/>
      <c r="C155" s="132"/>
      <c r="D155" s="133"/>
      <c r="E155" s="133"/>
      <c r="F155" s="134"/>
      <c r="G155" s="22"/>
      <c r="H155" s="14"/>
      <c r="I155" s="14"/>
      <c r="J155" s="14"/>
      <c r="K155" s="13"/>
      <c r="L155" s="14"/>
      <c r="M155" s="14"/>
      <c r="N155" s="14"/>
      <c r="O155" s="14"/>
      <c r="P155" s="13"/>
      <c r="Q155" s="130">
        <f t="shared" si="12"/>
        <v>0</v>
      </c>
    </row>
    <row r="156" spans="1:17" ht="13" hidden="1" outlineLevel="1">
      <c r="A156" s="77">
        <v>12</v>
      </c>
      <c r="B156" s="131"/>
      <c r="C156" s="132"/>
      <c r="D156" s="133"/>
      <c r="E156" s="133"/>
      <c r="F156" s="134"/>
      <c r="G156" s="22"/>
      <c r="H156" s="14"/>
      <c r="I156" s="14"/>
      <c r="J156" s="14"/>
      <c r="K156" s="13"/>
      <c r="L156" s="14"/>
      <c r="M156" s="14"/>
      <c r="N156" s="14"/>
      <c r="O156" s="14"/>
      <c r="P156" s="13"/>
      <c r="Q156" s="130">
        <f t="shared" si="12"/>
        <v>0</v>
      </c>
    </row>
    <row r="157" spans="1:17" ht="13" hidden="1" outlineLevel="1">
      <c r="A157" s="77">
        <v>13</v>
      </c>
      <c r="B157" s="131"/>
      <c r="C157" s="132"/>
      <c r="D157" s="133"/>
      <c r="E157" s="133"/>
      <c r="F157" s="134"/>
      <c r="G157" s="22"/>
      <c r="H157" s="14"/>
      <c r="I157" s="14"/>
      <c r="J157" s="14"/>
      <c r="K157" s="13"/>
      <c r="L157" s="14"/>
      <c r="M157" s="14"/>
      <c r="N157" s="14"/>
      <c r="O157" s="14"/>
      <c r="P157" s="13"/>
      <c r="Q157" s="130">
        <f t="shared" si="12"/>
        <v>0</v>
      </c>
    </row>
    <row r="158" spans="1:17" ht="13" hidden="1" outlineLevel="1">
      <c r="A158" s="77">
        <v>14</v>
      </c>
      <c r="B158" s="131"/>
      <c r="C158" s="132"/>
      <c r="D158" s="133"/>
      <c r="E158" s="133"/>
      <c r="F158" s="134"/>
      <c r="G158" s="22"/>
      <c r="H158" s="14"/>
      <c r="I158" s="14"/>
      <c r="J158" s="14"/>
      <c r="K158" s="13"/>
      <c r="L158" s="14"/>
      <c r="M158" s="14"/>
      <c r="N158" s="14"/>
      <c r="O158" s="14"/>
      <c r="P158" s="13"/>
      <c r="Q158" s="130">
        <f t="shared" si="12"/>
        <v>0</v>
      </c>
    </row>
    <row r="159" spans="1:17" ht="13" hidden="1" outlineLevel="1">
      <c r="A159" s="77">
        <v>15</v>
      </c>
      <c r="B159" s="131"/>
      <c r="C159" s="132"/>
      <c r="D159" s="133"/>
      <c r="E159" s="133"/>
      <c r="F159" s="134"/>
      <c r="G159" s="22"/>
      <c r="H159" s="14"/>
      <c r="I159" s="14"/>
      <c r="J159" s="14"/>
      <c r="K159" s="13"/>
      <c r="L159" s="14"/>
      <c r="M159" s="14"/>
      <c r="N159" s="14"/>
      <c r="O159" s="14"/>
      <c r="P159" s="13"/>
      <c r="Q159" s="130">
        <f t="shared" si="12"/>
        <v>0</v>
      </c>
    </row>
    <row r="160" spans="1:17" ht="13" hidden="1" outlineLevel="1">
      <c r="A160" s="135">
        <v>16</v>
      </c>
      <c r="B160" s="131"/>
      <c r="C160" s="132"/>
      <c r="D160" s="133"/>
      <c r="E160" s="133"/>
      <c r="F160" s="134"/>
      <c r="G160" s="22"/>
      <c r="H160" s="14"/>
      <c r="I160" s="14"/>
      <c r="J160" s="14"/>
      <c r="K160" s="13"/>
      <c r="L160" s="14"/>
      <c r="M160" s="14"/>
      <c r="N160" s="14"/>
      <c r="O160" s="14"/>
      <c r="P160" s="13"/>
      <c r="Q160" s="130">
        <f t="shared" si="12"/>
        <v>0</v>
      </c>
    </row>
    <row r="161" spans="1:17" ht="13" hidden="1" outlineLevel="1">
      <c r="A161" s="135">
        <v>17</v>
      </c>
      <c r="B161" s="131"/>
      <c r="C161" s="132"/>
      <c r="D161" s="133"/>
      <c r="E161" s="133"/>
      <c r="F161" s="134"/>
      <c r="G161" s="22"/>
      <c r="H161" s="14"/>
      <c r="I161" s="14"/>
      <c r="J161" s="14"/>
      <c r="K161" s="13"/>
      <c r="L161" s="14"/>
      <c r="M161" s="14"/>
      <c r="N161" s="14"/>
      <c r="O161" s="14"/>
      <c r="P161" s="13"/>
      <c r="Q161" s="130">
        <f t="shared" si="12"/>
        <v>0</v>
      </c>
    </row>
    <row r="162" spans="1:17" ht="13" hidden="1" outlineLevel="1">
      <c r="A162" s="135">
        <v>18</v>
      </c>
      <c r="B162" s="131"/>
      <c r="C162" s="132"/>
      <c r="D162" s="133"/>
      <c r="E162" s="133"/>
      <c r="F162" s="134"/>
      <c r="G162" s="22"/>
      <c r="H162" s="14"/>
      <c r="I162" s="14"/>
      <c r="J162" s="14"/>
      <c r="K162" s="13"/>
      <c r="L162" s="14"/>
      <c r="M162" s="14"/>
      <c r="N162" s="14"/>
      <c r="O162" s="14"/>
      <c r="P162" s="13"/>
      <c r="Q162" s="130">
        <f t="shared" si="12"/>
        <v>0</v>
      </c>
    </row>
    <row r="163" spans="1:17" ht="13" hidden="1" outlineLevel="1">
      <c r="A163" s="135">
        <v>19</v>
      </c>
      <c r="B163" s="131"/>
      <c r="C163" s="132"/>
      <c r="D163" s="133"/>
      <c r="E163" s="133"/>
      <c r="F163" s="134"/>
      <c r="G163" s="22"/>
      <c r="H163" s="14"/>
      <c r="I163" s="14"/>
      <c r="J163" s="14"/>
      <c r="K163" s="13"/>
      <c r="L163" s="14"/>
      <c r="M163" s="14"/>
      <c r="N163" s="14"/>
      <c r="O163" s="14"/>
      <c r="P163" s="13"/>
      <c r="Q163" s="130">
        <f t="shared" si="12"/>
        <v>0</v>
      </c>
    </row>
    <row r="164" spans="1:17" ht="13" hidden="1" outlineLevel="1">
      <c r="A164" s="135">
        <v>20</v>
      </c>
      <c r="B164" s="131"/>
      <c r="C164" s="132"/>
      <c r="D164" s="133"/>
      <c r="E164" s="133"/>
      <c r="F164" s="134"/>
      <c r="G164" s="22"/>
      <c r="H164" s="14"/>
      <c r="I164" s="14"/>
      <c r="J164" s="14"/>
      <c r="K164" s="13"/>
      <c r="L164" s="14"/>
      <c r="M164" s="14"/>
      <c r="N164" s="14"/>
      <c r="O164" s="14"/>
      <c r="P164" s="13"/>
      <c r="Q164" s="130">
        <f t="shared" si="12"/>
        <v>0</v>
      </c>
    </row>
    <row r="165" spans="1:17" ht="13" hidden="1" outlineLevel="1">
      <c r="A165" s="135">
        <v>21</v>
      </c>
      <c r="B165" s="131"/>
      <c r="C165" s="132"/>
      <c r="D165" s="133"/>
      <c r="E165" s="133"/>
      <c r="F165" s="134"/>
      <c r="G165" s="22"/>
      <c r="H165" s="14"/>
      <c r="I165" s="14"/>
      <c r="J165" s="14"/>
      <c r="K165" s="13"/>
      <c r="L165" s="14"/>
      <c r="M165" s="14"/>
      <c r="N165" s="14"/>
      <c r="O165" s="14"/>
      <c r="P165" s="13"/>
      <c r="Q165" s="130">
        <f t="shared" si="12"/>
        <v>0</v>
      </c>
    </row>
    <row r="166" spans="1:17" ht="13" hidden="1" outlineLevel="1">
      <c r="A166" s="135">
        <v>22</v>
      </c>
      <c r="B166" s="131"/>
      <c r="C166" s="132"/>
      <c r="D166" s="133"/>
      <c r="E166" s="133"/>
      <c r="F166" s="134"/>
      <c r="G166" s="22"/>
      <c r="H166" s="14"/>
      <c r="I166" s="14"/>
      <c r="J166" s="14"/>
      <c r="K166" s="13"/>
      <c r="L166" s="14"/>
      <c r="M166" s="14"/>
      <c r="N166" s="14"/>
      <c r="O166" s="14"/>
      <c r="P166" s="13"/>
      <c r="Q166" s="130">
        <f t="shared" si="12"/>
        <v>0</v>
      </c>
    </row>
    <row r="167" spans="1:17" ht="13" hidden="1" outlineLevel="1">
      <c r="A167" s="135">
        <v>23</v>
      </c>
      <c r="B167" s="131"/>
      <c r="C167" s="132"/>
      <c r="D167" s="133"/>
      <c r="E167" s="133"/>
      <c r="F167" s="134"/>
      <c r="G167" s="22"/>
      <c r="H167" s="14"/>
      <c r="I167" s="14"/>
      <c r="J167" s="14"/>
      <c r="K167" s="13"/>
      <c r="L167" s="14"/>
      <c r="M167" s="14"/>
      <c r="N167" s="14"/>
      <c r="O167" s="14"/>
      <c r="P167" s="13"/>
      <c r="Q167" s="130">
        <f t="shared" si="12"/>
        <v>0</v>
      </c>
    </row>
    <row r="168" spans="1:17" ht="13" hidden="1" outlineLevel="1">
      <c r="A168" s="135">
        <v>24</v>
      </c>
      <c r="B168" s="131"/>
      <c r="C168" s="132"/>
      <c r="D168" s="133"/>
      <c r="E168" s="133"/>
      <c r="F168" s="134"/>
      <c r="G168" s="22"/>
      <c r="H168" s="14"/>
      <c r="I168" s="14"/>
      <c r="J168" s="14"/>
      <c r="K168" s="13"/>
      <c r="L168" s="14"/>
      <c r="M168" s="14"/>
      <c r="N168" s="14"/>
      <c r="O168" s="14"/>
      <c r="P168" s="13"/>
      <c r="Q168" s="130">
        <f t="shared" si="12"/>
        <v>0</v>
      </c>
    </row>
    <row r="169" spans="1:17" ht="13" hidden="1" outlineLevel="1">
      <c r="A169" s="135">
        <v>25</v>
      </c>
      <c r="B169" s="131"/>
      <c r="C169" s="132"/>
      <c r="D169" s="133"/>
      <c r="E169" s="133"/>
      <c r="F169" s="134"/>
      <c r="G169" s="22"/>
      <c r="H169" s="14"/>
      <c r="I169" s="14"/>
      <c r="J169" s="14"/>
      <c r="K169" s="13"/>
      <c r="L169" s="14"/>
      <c r="M169" s="14"/>
      <c r="N169" s="14"/>
      <c r="O169" s="14"/>
      <c r="P169" s="13"/>
      <c r="Q169" s="130">
        <f t="shared" si="12"/>
        <v>0</v>
      </c>
    </row>
    <row r="170" spans="1:17" ht="13" hidden="1" outlineLevel="1">
      <c r="A170" s="135">
        <v>26</v>
      </c>
      <c r="B170" s="131"/>
      <c r="C170" s="132"/>
      <c r="D170" s="133"/>
      <c r="E170" s="133"/>
      <c r="F170" s="134"/>
      <c r="G170" s="22"/>
      <c r="H170" s="14"/>
      <c r="I170" s="14"/>
      <c r="J170" s="14"/>
      <c r="K170" s="13"/>
      <c r="L170" s="14"/>
      <c r="M170" s="14"/>
      <c r="N170" s="14"/>
      <c r="O170" s="14"/>
      <c r="P170" s="13"/>
      <c r="Q170" s="130">
        <f t="shared" si="12"/>
        <v>0</v>
      </c>
    </row>
    <row r="171" spans="1:17" ht="13" hidden="1" outlineLevel="1">
      <c r="A171" s="135">
        <v>27</v>
      </c>
      <c r="B171" s="131"/>
      <c r="C171" s="132"/>
      <c r="D171" s="133"/>
      <c r="E171" s="133"/>
      <c r="F171" s="134"/>
      <c r="G171" s="22"/>
      <c r="H171" s="14"/>
      <c r="I171" s="14"/>
      <c r="J171" s="14"/>
      <c r="K171" s="13"/>
      <c r="L171" s="14"/>
      <c r="M171" s="14"/>
      <c r="N171" s="14"/>
      <c r="O171" s="14"/>
      <c r="P171" s="13"/>
      <c r="Q171" s="130">
        <f t="shared" si="12"/>
        <v>0</v>
      </c>
    </row>
    <row r="172" spans="1:17" ht="13" hidden="1" outlineLevel="1">
      <c r="A172" s="135">
        <v>28</v>
      </c>
      <c r="B172" s="131"/>
      <c r="C172" s="132"/>
      <c r="D172" s="133"/>
      <c r="E172" s="133"/>
      <c r="F172" s="134"/>
      <c r="G172" s="22"/>
      <c r="H172" s="14"/>
      <c r="I172" s="14"/>
      <c r="J172" s="14"/>
      <c r="K172" s="13"/>
      <c r="L172" s="14"/>
      <c r="M172" s="14"/>
      <c r="N172" s="14"/>
      <c r="O172" s="14"/>
      <c r="P172" s="13"/>
      <c r="Q172" s="130">
        <f t="shared" si="12"/>
        <v>0</v>
      </c>
    </row>
    <row r="173" spans="1:17" ht="13" hidden="1" outlineLevel="1">
      <c r="A173" s="135">
        <v>29</v>
      </c>
      <c r="B173" s="131"/>
      <c r="C173" s="132"/>
      <c r="D173" s="133"/>
      <c r="E173" s="133"/>
      <c r="F173" s="134"/>
      <c r="G173" s="22"/>
      <c r="H173" s="14"/>
      <c r="I173" s="14"/>
      <c r="J173" s="14"/>
      <c r="K173" s="13"/>
      <c r="L173" s="14"/>
      <c r="M173" s="14"/>
      <c r="N173" s="14"/>
      <c r="O173" s="14"/>
      <c r="P173" s="13"/>
      <c r="Q173" s="130">
        <f t="shared" si="12"/>
        <v>0</v>
      </c>
    </row>
    <row r="174" spans="1:17" ht="13" hidden="1" outlineLevel="1">
      <c r="A174" s="135">
        <v>30</v>
      </c>
      <c r="B174" s="136"/>
      <c r="C174" s="137"/>
      <c r="D174" s="137"/>
      <c r="E174" s="137"/>
      <c r="F174" s="138"/>
      <c r="G174" s="22"/>
      <c r="H174" s="14"/>
      <c r="I174" s="14"/>
      <c r="J174" s="14"/>
      <c r="K174" s="13"/>
      <c r="L174" s="14"/>
      <c r="M174" s="14"/>
      <c r="N174" s="14"/>
      <c r="O174" s="14"/>
      <c r="P174" s="13"/>
      <c r="Q174" s="139">
        <f t="shared" si="12"/>
        <v>0</v>
      </c>
    </row>
    <row r="175" spans="1:17" s="73" customFormat="1" ht="13" collapsed="1">
      <c r="A175" s="140" t="s">
        <v>6</v>
      </c>
      <c r="B175" s="141"/>
      <c r="C175" s="141"/>
      <c r="D175" s="141"/>
      <c r="E175" s="141"/>
      <c r="F175" s="142"/>
      <c r="G175" s="53">
        <f t="shared" ref="G175:P175" si="13">SUM(G145:G174)</f>
        <v>0</v>
      </c>
      <c r="H175" s="53">
        <f t="shared" si="13"/>
        <v>0</v>
      </c>
      <c r="I175" s="53">
        <f t="shared" si="13"/>
        <v>0</v>
      </c>
      <c r="J175" s="53">
        <f t="shared" si="13"/>
        <v>0</v>
      </c>
      <c r="K175" s="143">
        <f t="shared" si="13"/>
        <v>0</v>
      </c>
      <c r="L175" s="53">
        <f t="shared" si="13"/>
        <v>0</v>
      </c>
      <c r="M175" s="53">
        <f t="shared" si="13"/>
        <v>0</v>
      </c>
      <c r="N175" s="53">
        <f t="shared" si="13"/>
        <v>0</v>
      </c>
      <c r="O175" s="53">
        <f t="shared" si="13"/>
        <v>0</v>
      </c>
      <c r="P175" s="143">
        <f t="shared" si="13"/>
        <v>0</v>
      </c>
      <c r="Q175" s="130">
        <f>SUM(G175:P175)</f>
        <v>0</v>
      </c>
    </row>
    <row r="176" spans="1:17" s="73" customFormat="1" ht="13.5" thickBot="1">
      <c r="A176" s="144" t="s">
        <v>40</v>
      </c>
      <c r="F176" s="145"/>
      <c r="G176" s="146"/>
      <c r="H176" s="57">
        <f>H175*'Statistik och pålägg'!$E$54</f>
        <v>0</v>
      </c>
      <c r="I176" s="57">
        <f>I175*'Statistik och pålägg'!$E$54</f>
        <v>0</v>
      </c>
      <c r="J176" s="57">
        <f>J175*'Statistik och pålägg'!$E$54</f>
        <v>0</v>
      </c>
      <c r="K176" s="147">
        <f>K175*'Statistik och pålägg'!$E$54</f>
        <v>0</v>
      </c>
      <c r="L176" s="57">
        <f>L175*'Statistik och pålägg'!$E$54</f>
        <v>0</v>
      </c>
      <c r="M176" s="57">
        <f>M175*'Statistik och pålägg'!$E$54</f>
        <v>0</v>
      </c>
      <c r="N176" s="57">
        <f>N175*'Statistik och pålägg'!$E$54</f>
        <v>0</v>
      </c>
      <c r="O176" s="57">
        <f>O175*'Statistik och pålägg'!$E$54</f>
        <v>0</v>
      </c>
      <c r="P176" s="147">
        <f>P175*'Statistik och pålägg'!$E$54</f>
        <v>0</v>
      </c>
      <c r="Q176" s="130">
        <f>SUM(G176:P176)</f>
        <v>0</v>
      </c>
    </row>
    <row r="177" spans="1:17" ht="13.5" thickBot="1">
      <c r="A177" s="148" t="s">
        <v>6</v>
      </c>
      <c r="B177" s="148"/>
      <c r="C177" s="149"/>
      <c r="D177" s="149"/>
      <c r="E177" s="149"/>
      <c r="F177" s="150"/>
      <c r="G177" s="151">
        <f t="shared" ref="G177:Q177" si="14">G175+G176</f>
        <v>0</v>
      </c>
      <c r="H177" s="152">
        <f t="shared" si="14"/>
        <v>0</v>
      </c>
      <c r="I177" s="152">
        <f t="shared" si="14"/>
        <v>0</v>
      </c>
      <c r="J177" s="152">
        <f t="shared" si="14"/>
        <v>0</v>
      </c>
      <c r="K177" s="152">
        <f t="shared" si="14"/>
        <v>0</v>
      </c>
      <c r="L177" s="152">
        <f t="shared" si="14"/>
        <v>0</v>
      </c>
      <c r="M177" s="152">
        <f t="shared" si="14"/>
        <v>0</v>
      </c>
      <c r="N177" s="152">
        <f t="shared" si="14"/>
        <v>0</v>
      </c>
      <c r="O177" s="152">
        <f t="shared" si="14"/>
        <v>0</v>
      </c>
      <c r="P177" s="152">
        <f t="shared" si="14"/>
        <v>0</v>
      </c>
      <c r="Q177" s="104">
        <f t="shared" si="14"/>
        <v>0</v>
      </c>
    </row>
    <row r="178" spans="1:17" ht="25" customHeight="1" thickBot="1">
      <c r="A178" s="106"/>
      <c r="B178" s="106"/>
      <c r="C178" s="106"/>
      <c r="D178" s="106"/>
      <c r="E178" s="106"/>
      <c r="F178" s="106"/>
      <c r="G178" s="116"/>
      <c r="H178" s="116"/>
      <c r="I178" s="116"/>
      <c r="J178" s="116"/>
      <c r="K178" s="116"/>
      <c r="L178" s="116"/>
      <c r="M178" s="116"/>
      <c r="N178" s="116"/>
      <c r="O178" s="116"/>
      <c r="P178" s="116"/>
      <c r="Q178" s="117"/>
    </row>
    <row r="179" spans="1:17" ht="13">
      <c r="A179" s="153" t="s">
        <v>136</v>
      </c>
      <c r="B179" s="154"/>
      <c r="C179" s="154"/>
      <c r="D179" s="121"/>
      <c r="E179" s="121"/>
      <c r="F179" s="122"/>
      <c r="G179" s="123">
        <f>Sammanställning!I9</f>
        <v>2025</v>
      </c>
      <c r="H179" s="123">
        <f>Sammanställning!J9</f>
        <v>2026</v>
      </c>
      <c r="I179" s="123">
        <f>Sammanställning!K9</f>
        <v>2027</v>
      </c>
      <c r="J179" s="123">
        <f>Sammanställning!L9</f>
        <v>2028</v>
      </c>
      <c r="K179" s="123">
        <f>Sammanställning!M9</f>
        <v>2029</v>
      </c>
      <c r="L179" s="123">
        <f>Sammanställning!N9</f>
        <v>2030</v>
      </c>
      <c r="M179" s="123">
        <f>Sammanställning!O9</f>
        <v>2031</v>
      </c>
      <c r="N179" s="123">
        <f>Sammanställning!P9</f>
        <v>2032</v>
      </c>
      <c r="O179" s="123">
        <f>Sammanställning!Q9</f>
        <v>2033</v>
      </c>
      <c r="P179" s="123">
        <f>Sammanställning!R9</f>
        <v>2034</v>
      </c>
      <c r="Q179" s="124" t="s">
        <v>6</v>
      </c>
    </row>
    <row r="180" spans="1:17" ht="13">
      <c r="A180" s="77">
        <v>1</v>
      </c>
      <c r="B180" s="126"/>
      <c r="C180" s="127"/>
      <c r="D180" s="128"/>
      <c r="E180" s="128"/>
      <c r="F180" s="129"/>
      <c r="G180" s="21"/>
      <c r="H180" s="12"/>
      <c r="I180" s="12"/>
      <c r="J180" s="12"/>
      <c r="K180" s="11"/>
      <c r="L180" s="12"/>
      <c r="M180" s="12"/>
      <c r="N180" s="12"/>
      <c r="O180" s="12"/>
      <c r="P180" s="11"/>
      <c r="Q180" s="130">
        <f>SUM(G180:P180)</f>
        <v>0</v>
      </c>
    </row>
    <row r="181" spans="1:17" ht="13">
      <c r="A181" s="77">
        <v>2</v>
      </c>
      <c r="B181" s="131"/>
      <c r="C181" s="132"/>
      <c r="D181" s="133"/>
      <c r="E181" s="133"/>
      <c r="F181" s="134"/>
      <c r="G181" s="22"/>
      <c r="H181" s="14"/>
      <c r="I181" s="14"/>
      <c r="J181" s="14"/>
      <c r="K181" s="13"/>
      <c r="L181" s="14"/>
      <c r="M181" s="14"/>
      <c r="N181" s="14"/>
      <c r="O181" s="14"/>
      <c r="P181" s="13"/>
      <c r="Q181" s="130">
        <f>SUM(G181:P181)</f>
        <v>0</v>
      </c>
    </row>
    <row r="182" spans="1:17" ht="13">
      <c r="A182" s="77">
        <v>3</v>
      </c>
      <c r="B182" s="131"/>
      <c r="C182" s="132"/>
      <c r="D182" s="133"/>
      <c r="E182" s="133"/>
      <c r="F182" s="134"/>
      <c r="G182" s="22"/>
      <c r="H182" s="14"/>
      <c r="I182" s="14"/>
      <c r="J182" s="14"/>
      <c r="K182" s="13"/>
      <c r="L182" s="14"/>
      <c r="M182" s="14"/>
      <c r="N182" s="14"/>
      <c r="O182" s="14"/>
      <c r="P182" s="13"/>
      <c r="Q182" s="130">
        <f>SUM(G182:P182)</f>
        <v>0</v>
      </c>
    </row>
    <row r="183" spans="1:17" ht="13" hidden="1" outlineLevel="1">
      <c r="A183" s="77">
        <v>4</v>
      </c>
      <c r="B183" s="131"/>
      <c r="C183" s="132"/>
      <c r="D183" s="133"/>
      <c r="E183" s="133"/>
      <c r="F183" s="134"/>
      <c r="G183" s="22"/>
      <c r="H183" s="14"/>
      <c r="I183" s="14"/>
      <c r="J183" s="14"/>
      <c r="K183" s="13"/>
      <c r="L183" s="14"/>
      <c r="M183" s="14"/>
      <c r="N183" s="14"/>
      <c r="O183" s="14"/>
      <c r="P183" s="13"/>
      <c r="Q183" s="130">
        <f>SUM(G183:P183)</f>
        <v>0</v>
      </c>
    </row>
    <row r="184" spans="1:17" ht="13" hidden="1" outlineLevel="1">
      <c r="A184" s="77">
        <v>5</v>
      </c>
      <c r="B184" s="131"/>
      <c r="C184" s="132"/>
      <c r="D184" s="133"/>
      <c r="E184" s="133"/>
      <c r="F184" s="134"/>
      <c r="G184" s="22"/>
      <c r="H184" s="14"/>
      <c r="I184" s="14"/>
      <c r="J184" s="14"/>
      <c r="K184" s="13"/>
      <c r="L184" s="14"/>
      <c r="M184" s="14"/>
      <c r="N184" s="14"/>
      <c r="O184" s="14"/>
      <c r="P184" s="13"/>
      <c r="Q184" s="130">
        <f t="shared" ref="Q184:Q209" si="15">SUM(G184:P184)</f>
        <v>0</v>
      </c>
    </row>
    <row r="185" spans="1:17" ht="13" hidden="1" outlineLevel="1">
      <c r="A185" s="77">
        <v>6</v>
      </c>
      <c r="B185" s="131"/>
      <c r="C185" s="132"/>
      <c r="D185" s="133"/>
      <c r="E185" s="133"/>
      <c r="F185" s="134"/>
      <c r="G185" s="22"/>
      <c r="H185" s="14"/>
      <c r="I185" s="14"/>
      <c r="J185" s="14"/>
      <c r="K185" s="13"/>
      <c r="L185" s="14"/>
      <c r="M185" s="14"/>
      <c r="N185" s="14"/>
      <c r="O185" s="14"/>
      <c r="P185" s="13"/>
      <c r="Q185" s="130">
        <f t="shared" si="15"/>
        <v>0</v>
      </c>
    </row>
    <row r="186" spans="1:17" ht="13" hidden="1" outlineLevel="1">
      <c r="A186" s="77">
        <v>7</v>
      </c>
      <c r="B186" s="131"/>
      <c r="C186" s="132"/>
      <c r="D186" s="133"/>
      <c r="E186" s="133"/>
      <c r="F186" s="134"/>
      <c r="G186" s="22"/>
      <c r="H186" s="14"/>
      <c r="I186" s="14"/>
      <c r="J186" s="14"/>
      <c r="K186" s="13"/>
      <c r="L186" s="14"/>
      <c r="M186" s="14"/>
      <c r="N186" s="14"/>
      <c r="O186" s="14"/>
      <c r="P186" s="13"/>
      <c r="Q186" s="130">
        <f t="shared" si="15"/>
        <v>0</v>
      </c>
    </row>
    <row r="187" spans="1:17" ht="13" hidden="1" outlineLevel="1">
      <c r="A187" s="77">
        <v>8</v>
      </c>
      <c r="B187" s="131"/>
      <c r="C187" s="132"/>
      <c r="D187" s="133"/>
      <c r="E187" s="133"/>
      <c r="F187" s="134"/>
      <c r="G187" s="22"/>
      <c r="H187" s="14"/>
      <c r="I187" s="14"/>
      <c r="J187" s="14"/>
      <c r="K187" s="13"/>
      <c r="L187" s="14"/>
      <c r="M187" s="14"/>
      <c r="N187" s="14"/>
      <c r="O187" s="14"/>
      <c r="P187" s="13"/>
      <c r="Q187" s="130">
        <f t="shared" si="15"/>
        <v>0</v>
      </c>
    </row>
    <row r="188" spans="1:17" ht="13" hidden="1" outlineLevel="1">
      <c r="A188" s="77">
        <v>9</v>
      </c>
      <c r="B188" s="131"/>
      <c r="C188" s="132"/>
      <c r="D188" s="133"/>
      <c r="E188" s="133"/>
      <c r="F188" s="134"/>
      <c r="G188" s="22"/>
      <c r="H188" s="14"/>
      <c r="I188" s="14"/>
      <c r="J188" s="14"/>
      <c r="K188" s="13"/>
      <c r="L188" s="14"/>
      <c r="M188" s="14"/>
      <c r="N188" s="14"/>
      <c r="O188" s="14"/>
      <c r="P188" s="13"/>
      <c r="Q188" s="130">
        <f t="shared" si="15"/>
        <v>0</v>
      </c>
    </row>
    <row r="189" spans="1:17" ht="13" hidden="1" outlineLevel="1">
      <c r="A189" s="77">
        <v>10</v>
      </c>
      <c r="B189" s="131"/>
      <c r="C189" s="132"/>
      <c r="D189" s="133"/>
      <c r="E189" s="133"/>
      <c r="F189" s="134"/>
      <c r="G189" s="22"/>
      <c r="H189" s="14"/>
      <c r="I189" s="14"/>
      <c r="J189" s="14"/>
      <c r="K189" s="13"/>
      <c r="L189" s="14"/>
      <c r="M189" s="14"/>
      <c r="N189" s="14"/>
      <c r="O189" s="14"/>
      <c r="P189" s="13"/>
      <c r="Q189" s="130">
        <f t="shared" si="15"/>
        <v>0</v>
      </c>
    </row>
    <row r="190" spans="1:17" ht="13" hidden="1" outlineLevel="1">
      <c r="A190" s="77">
        <v>11</v>
      </c>
      <c r="B190" s="131"/>
      <c r="C190" s="132"/>
      <c r="D190" s="133"/>
      <c r="E190" s="133"/>
      <c r="F190" s="134"/>
      <c r="G190" s="22"/>
      <c r="H190" s="14"/>
      <c r="I190" s="14"/>
      <c r="J190" s="14"/>
      <c r="K190" s="13"/>
      <c r="L190" s="14"/>
      <c r="M190" s="14"/>
      <c r="N190" s="14"/>
      <c r="O190" s="14"/>
      <c r="P190" s="13"/>
      <c r="Q190" s="130">
        <f t="shared" si="15"/>
        <v>0</v>
      </c>
    </row>
    <row r="191" spans="1:17" ht="13" hidden="1" outlineLevel="1">
      <c r="A191" s="77">
        <v>12</v>
      </c>
      <c r="B191" s="131"/>
      <c r="C191" s="132"/>
      <c r="D191" s="133"/>
      <c r="E191" s="133"/>
      <c r="F191" s="134"/>
      <c r="G191" s="22"/>
      <c r="H191" s="14"/>
      <c r="I191" s="14"/>
      <c r="J191" s="14"/>
      <c r="K191" s="13"/>
      <c r="L191" s="14"/>
      <c r="M191" s="14"/>
      <c r="N191" s="14"/>
      <c r="O191" s="14"/>
      <c r="P191" s="13"/>
      <c r="Q191" s="130">
        <f t="shared" si="15"/>
        <v>0</v>
      </c>
    </row>
    <row r="192" spans="1:17" ht="13" hidden="1" outlineLevel="1">
      <c r="A192" s="77">
        <v>13</v>
      </c>
      <c r="B192" s="131"/>
      <c r="C192" s="132"/>
      <c r="D192" s="133"/>
      <c r="E192" s="133"/>
      <c r="F192" s="134"/>
      <c r="G192" s="22"/>
      <c r="H192" s="14"/>
      <c r="I192" s="14"/>
      <c r="J192" s="14"/>
      <c r="K192" s="13"/>
      <c r="L192" s="14"/>
      <c r="M192" s="14"/>
      <c r="N192" s="14"/>
      <c r="O192" s="14"/>
      <c r="P192" s="13"/>
      <c r="Q192" s="130">
        <f t="shared" si="15"/>
        <v>0</v>
      </c>
    </row>
    <row r="193" spans="1:17" ht="13" hidden="1" outlineLevel="1">
      <c r="A193" s="77">
        <v>14</v>
      </c>
      <c r="B193" s="131"/>
      <c r="C193" s="132"/>
      <c r="D193" s="133"/>
      <c r="E193" s="133"/>
      <c r="F193" s="134"/>
      <c r="G193" s="22"/>
      <c r="H193" s="14"/>
      <c r="I193" s="14"/>
      <c r="J193" s="14"/>
      <c r="K193" s="13"/>
      <c r="L193" s="14"/>
      <c r="M193" s="14"/>
      <c r="N193" s="14"/>
      <c r="O193" s="14"/>
      <c r="P193" s="13"/>
      <c r="Q193" s="130">
        <f t="shared" si="15"/>
        <v>0</v>
      </c>
    </row>
    <row r="194" spans="1:17" ht="13" hidden="1" outlineLevel="1">
      <c r="A194" s="77">
        <v>15</v>
      </c>
      <c r="B194" s="131"/>
      <c r="C194" s="132"/>
      <c r="D194" s="133"/>
      <c r="E194" s="133"/>
      <c r="F194" s="134"/>
      <c r="G194" s="22"/>
      <c r="H194" s="14"/>
      <c r="I194" s="14"/>
      <c r="J194" s="14"/>
      <c r="K194" s="13"/>
      <c r="L194" s="14"/>
      <c r="M194" s="14"/>
      <c r="N194" s="14"/>
      <c r="O194" s="14"/>
      <c r="P194" s="13"/>
      <c r="Q194" s="130">
        <f t="shared" si="15"/>
        <v>0</v>
      </c>
    </row>
    <row r="195" spans="1:17" ht="13" hidden="1" outlineLevel="1">
      <c r="A195" s="135">
        <v>16</v>
      </c>
      <c r="B195" s="131"/>
      <c r="C195" s="132"/>
      <c r="D195" s="133"/>
      <c r="E195" s="133"/>
      <c r="F195" s="134"/>
      <c r="G195" s="22"/>
      <c r="H195" s="14"/>
      <c r="I195" s="14"/>
      <c r="J195" s="14"/>
      <c r="K195" s="13"/>
      <c r="L195" s="14"/>
      <c r="M195" s="14"/>
      <c r="N195" s="14"/>
      <c r="O195" s="14"/>
      <c r="P195" s="13"/>
      <c r="Q195" s="130">
        <f t="shared" si="15"/>
        <v>0</v>
      </c>
    </row>
    <row r="196" spans="1:17" ht="13" hidden="1" outlineLevel="1">
      <c r="A196" s="135">
        <v>17</v>
      </c>
      <c r="B196" s="131"/>
      <c r="C196" s="132"/>
      <c r="D196" s="133"/>
      <c r="E196" s="133"/>
      <c r="F196" s="134"/>
      <c r="G196" s="22"/>
      <c r="H196" s="14"/>
      <c r="I196" s="14"/>
      <c r="J196" s="14"/>
      <c r="K196" s="13"/>
      <c r="L196" s="14"/>
      <c r="M196" s="14"/>
      <c r="N196" s="14"/>
      <c r="O196" s="14"/>
      <c r="P196" s="13"/>
      <c r="Q196" s="130">
        <f t="shared" si="15"/>
        <v>0</v>
      </c>
    </row>
    <row r="197" spans="1:17" ht="13" hidden="1" outlineLevel="1">
      <c r="A197" s="135">
        <v>18</v>
      </c>
      <c r="B197" s="131"/>
      <c r="C197" s="132"/>
      <c r="D197" s="133"/>
      <c r="E197" s="133"/>
      <c r="F197" s="134"/>
      <c r="G197" s="22"/>
      <c r="H197" s="14"/>
      <c r="I197" s="14"/>
      <c r="J197" s="14"/>
      <c r="K197" s="13"/>
      <c r="L197" s="14"/>
      <c r="M197" s="14"/>
      <c r="N197" s="14"/>
      <c r="O197" s="14"/>
      <c r="P197" s="13"/>
      <c r="Q197" s="130">
        <f t="shared" si="15"/>
        <v>0</v>
      </c>
    </row>
    <row r="198" spans="1:17" ht="13" hidden="1" outlineLevel="1">
      <c r="A198" s="135">
        <v>19</v>
      </c>
      <c r="B198" s="131"/>
      <c r="C198" s="132"/>
      <c r="D198" s="133"/>
      <c r="E198" s="133"/>
      <c r="F198" s="134"/>
      <c r="G198" s="22"/>
      <c r="H198" s="14"/>
      <c r="I198" s="14"/>
      <c r="J198" s="14"/>
      <c r="K198" s="13"/>
      <c r="L198" s="14"/>
      <c r="M198" s="14"/>
      <c r="N198" s="14"/>
      <c r="O198" s="14"/>
      <c r="P198" s="13"/>
      <c r="Q198" s="130">
        <f t="shared" si="15"/>
        <v>0</v>
      </c>
    </row>
    <row r="199" spans="1:17" ht="13" hidden="1" outlineLevel="1">
      <c r="A199" s="135">
        <v>20</v>
      </c>
      <c r="B199" s="131"/>
      <c r="C199" s="132"/>
      <c r="D199" s="133"/>
      <c r="E199" s="133"/>
      <c r="F199" s="134"/>
      <c r="G199" s="22"/>
      <c r="H199" s="14"/>
      <c r="I199" s="14"/>
      <c r="J199" s="14"/>
      <c r="K199" s="13"/>
      <c r="L199" s="14"/>
      <c r="M199" s="14"/>
      <c r="N199" s="14"/>
      <c r="O199" s="14"/>
      <c r="P199" s="13"/>
      <c r="Q199" s="130">
        <f t="shared" si="15"/>
        <v>0</v>
      </c>
    </row>
    <row r="200" spans="1:17" ht="13" hidden="1" outlineLevel="1">
      <c r="A200" s="135">
        <v>21</v>
      </c>
      <c r="B200" s="131"/>
      <c r="C200" s="132"/>
      <c r="D200" s="133"/>
      <c r="E200" s="133"/>
      <c r="F200" s="134"/>
      <c r="G200" s="22"/>
      <c r="H200" s="14"/>
      <c r="I200" s="14"/>
      <c r="J200" s="14"/>
      <c r="K200" s="13"/>
      <c r="L200" s="14"/>
      <c r="M200" s="14"/>
      <c r="N200" s="14"/>
      <c r="O200" s="14"/>
      <c r="P200" s="13"/>
      <c r="Q200" s="130">
        <f t="shared" si="15"/>
        <v>0</v>
      </c>
    </row>
    <row r="201" spans="1:17" ht="13" hidden="1" outlineLevel="1">
      <c r="A201" s="135">
        <v>22</v>
      </c>
      <c r="B201" s="131"/>
      <c r="C201" s="132"/>
      <c r="D201" s="133"/>
      <c r="E201" s="133"/>
      <c r="F201" s="134"/>
      <c r="G201" s="22"/>
      <c r="H201" s="14"/>
      <c r="I201" s="14"/>
      <c r="J201" s="14"/>
      <c r="K201" s="13"/>
      <c r="L201" s="14"/>
      <c r="M201" s="14"/>
      <c r="N201" s="14"/>
      <c r="O201" s="14"/>
      <c r="P201" s="13"/>
      <c r="Q201" s="130">
        <f t="shared" si="15"/>
        <v>0</v>
      </c>
    </row>
    <row r="202" spans="1:17" ht="13" hidden="1" outlineLevel="1">
      <c r="A202" s="135">
        <v>23</v>
      </c>
      <c r="B202" s="131"/>
      <c r="C202" s="132"/>
      <c r="D202" s="133"/>
      <c r="E202" s="133"/>
      <c r="F202" s="134"/>
      <c r="G202" s="22"/>
      <c r="H202" s="14"/>
      <c r="I202" s="14"/>
      <c r="J202" s="14"/>
      <c r="K202" s="13"/>
      <c r="L202" s="14"/>
      <c r="M202" s="14"/>
      <c r="N202" s="14"/>
      <c r="O202" s="14"/>
      <c r="P202" s="13"/>
      <c r="Q202" s="130">
        <f t="shared" si="15"/>
        <v>0</v>
      </c>
    </row>
    <row r="203" spans="1:17" ht="13" hidden="1" outlineLevel="1">
      <c r="A203" s="135">
        <v>24</v>
      </c>
      <c r="B203" s="131"/>
      <c r="C203" s="132"/>
      <c r="D203" s="133"/>
      <c r="E203" s="133"/>
      <c r="F203" s="134"/>
      <c r="G203" s="22"/>
      <c r="H203" s="14"/>
      <c r="I203" s="14"/>
      <c r="J203" s="14"/>
      <c r="K203" s="13"/>
      <c r="L203" s="14"/>
      <c r="M203" s="14"/>
      <c r="N203" s="14"/>
      <c r="O203" s="14"/>
      <c r="P203" s="13"/>
      <c r="Q203" s="130">
        <f t="shared" si="15"/>
        <v>0</v>
      </c>
    </row>
    <row r="204" spans="1:17" ht="13" hidden="1" outlineLevel="1">
      <c r="A204" s="135">
        <v>25</v>
      </c>
      <c r="B204" s="131"/>
      <c r="C204" s="132"/>
      <c r="D204" s="133"/>
      <c r="E204" s="133"/>
      <c r="F204" s="134"/>
      <c r="G204" s="22"/>
      <c r="H204" s="14"/>
      <c r="I204" s="14"/>
      <c r="J204" s="14"/>
      <c r="K204" s="13"/>
      <c r="L204" s="14"/>
      <c r="M204" s="14"/>
      <c r="N204" s="14"/>
      <c r="O204" s="14"/>
      <c r="P204" s="13"/>
      <c r="Q204" s="130">
        <f t="shared" si="15"/>
        <v>0</v>
      </c>
    </row>
    <row r="205" spans="1:17" ht="13" hidden="1" outlineLevel="1">
      <c r="A205" s="135">
        <v>26</v>
      </c>
      <c r="B205" s="131"/>
      <c r="C205" s="132"/>
      <c r="D205" s="133"/>
      <c r="E205" s="133"/>
      <c r="F205" s="134"/>
      <c r="G205" s="22"/>
      <c r="H205" s="14"/>
      <c r="I205" s="14"/>
      <c r="J205" s="14"/>
      <c r="K205" s="13"/>
      <c r="L205" s="14"/>
      <c r="M205" s="14"/>
      <c r="N205" s="14"/>
      <c r="O205" s="14"/>
      <c r="P205" s="13"/>
      <c r="Q205" s="130">
        <f t="shared" si="15"/>
        <v>0</v>
      </c>
    </row>
    <row r="206" spans="1:17" ht="13" hidden="1" outlineLevel="1">
      <c r="A206" s="135">
        <v>27</v>
      </c>
      <c r="B206" s="131"/>
      <c r="C206" s="132"/>
      <c r="D206" s="133"/>
      <c r="E206" s="133"/>
      <c r="F206" s="134"/>
      <c r="G206" s="22"/>
      <c r="H206" s="14"/>
      <c r="I206" s="14"/>
      <c r="J206" s="14"/>
      <c r="K206" s="13"/>
      <c r="L206" s="14"/>
      <c r="M206" s="14"/>
      <c r="N206" s="14"/>
      <c r="O206" s="14"/>
      <c r="P206" s="13"/>
      <c r="Q206" s="130">
        <f t="shared" si="15"/>
        <v>0</v>
      </c>
    </row>
    <row r="207" spans="1:17" ht="13" hidden="1" outlineLevel="1">
      <c r="A207" s="135">
        <v>28</v>
      </c>
      <c r="B207" s="131"/>
      <c r="C207" s="132"/>
      <c r="D207" s="133"/>
      <c r="E207" s="133"/>
      <c r="F207" s="134"/>
      <c r="G207" s="22"/>
      <c r="H207" s="14"/>
      <c r="I207" s="14"/>
      <c r="J207" s="14"/>
      <c r="K207" s="13"/>
      <c r="L207" s="14"/>
      <c r="M207" s="14"/>
      <c r="N207" s="14"/>
      <c r="O207" s="14"/>
      <c r="P207" s="13"/>
      <c r="Q207" s="130">
        <f t="shared" si="15"/>
        <v>0</v>
      </c>
    </row>
    <row r="208" spans="1:17" ht="13" hidden="1" outlineLevel="1">
      <c r="A208" s="135">
        <v>29</v>
      </c>
      <c r="B208" s="131"/>
      <c r="C208" s="132"/>
      <c r="D208" s="133"/>
      <c r="E208" s="133"/>
      <c r="F208" s="134"/>
      <c r="G208" s="22"/>
      <c r="H208" s="14"/>
      <c r="I208" s="14"/>
      <c r="J208" s="14"/>
      <c r="K208" s="13"/>
      <c r="L208" s="14"/>
      <c r="M208" s="14"/>
      <c r="N208" s="14"/>
      <c r="O208" s="14"/>
      <c r="P208" s="13"/>
      <c r="Q208" s="130">
        <f t="shared" si="15"/>
        <v>0</v>
      </c>
    </row>
    <row r="209" spans="1:20" ht="13" hidden="1" outlineLevel="1">
      <c r="A209" s="135">
        <v>30</v>
      </c>
      <c r="B209" s="136"/>
      <c r="C209" s="137"/>
      <c r="D209" s="137"/>
      <c r="E209" s="137"/>
      <c r="F209" s="138"/>
      <c r="G209" s="22"/>
      <c r="H209" s="14"/>
      <c r="I209" s="14"/>
      <c r="J209" s="14"/>
      <c r="K209" s="13"/>
      <c r="L209" s="14"/>
      <c r="M209" s="14"/>
      <c r="N209" s="14"/>
      <c r="O209" s="14"/>
      <c r="P209" s="13"/>
      <c r="Q209" s="139">
        <f t="shared" si="15"/>
        <v>0</v>
      </c>
    </row>
    <row r="210" spans="1:20" s="73" customFormat="1" ht="13" collapsed="1">
      <c r="A210" s="140" t="s">
        <v>6</v>
      </c>
      <c r="B210" s="141"/>
      <c r="C210" s="141"/>
      <c r="D210" s="141"/>
      <c r="E210" s="141"/>
      <c r="F210" s="142"/>
      <c r="G210" s="53">
        <f t="shared" ref="G210:P210" si="16">SUM(G180:G209)</f>
        <v>0</v>
      </c>
      <c r="H210" s="53">
        <f t="shared" si="16"/>
        <v>0</v>
      </c>
      <c r="I210" s="53">
        <f t="shared" si="16"/>
        <v>0</v>
      </c>
      <c r="J210" s="53">
        <f t="shared" si="16"/>
        <v>0</v>
      </c>
      <c r="K210" s="143">
        <f t="shared" si="16"/>
        <v>0</v>
      </c>
      <c r="L210" s="53">
        <f t="shared" si="16"/>
        <v>0</v>
      </c>
      <c r="M210" s="53">
        <f t="shared" si="16"/>
        <v>0</v>
      </c>
      <c r="N210" s="53">
        <f t="shared" si="16"/>
        <v>0</v>
      </c>
      <c r="O210" s="53">
        <f t="shared" si="16"/>
        <v>0</v>
      </c>
      <c r="P210" s="143">
        <f t="shared" si="16"/>
        <v>0</v>
      </c>
      <c r="Q210" s="130">
        <f>SUM(G210:P210)</f>
        <v>0</v>
      </c>
    </row>
    <row r="211" spans="1:20" s="73" customFormat="1" ht="13.5" thickBot="1">
      <c r="A211" s="144" t="s">
        <v>40</v>
      </c>
      <c r="F211" s="145"/>
      <c r="G211" s="146"/>
      <c r="H211" s="57">
        <f>H210*'Statistik och pålägg'!$E$54</f>
        <v>0</v>
      </c>
      <c r="I211" s="57">
        <f>I210*'Statistik och pålägg'!$E$54</f>
        <v>0</v>
      </c>
      <c r="J211" s="57">
        <f>J210*'Statistik och pålägg'!$E$54</f>
        <v>0</v>
      </c>
      <c r="K211" s="147">
        <f>K210*'Statistik och pålägg'!$E$54</f>
        <v>0</v>
      </c>
      <c r="L211" s="57">
        <f>L210*'Statistik och pålägg'!$E$54</f>
        <v>0</v>
      </c>
      <c r="M211" s="57">
        <f>M210*'Statistik och pålägg'!$E$54</f>
        <v>0</v>
      </c>
      <c r="N211" s="57">
        <f>N210*'Statistik och pålägg'!$E$54</f>
        <v>0</v>
      </c>
      <c r="O211" s="57">
        <f>O210*'Statistik och pålägg'!$E$54</f>
        <v>0</v>
      </c>
      <c r="P211" s="147">
        <f>P210*'Statistik och pålägg'!$E$54</f>
        <v>0</v>
      </c>
      <c r="Q211" s="130">
        <f>SUM(G211:P211)</f>
        <v>0</v>
      </c>
    </row>
    <row r="212" spans="1:20" ht="13.5" thickBot="1">
      <c r="A212" s="148" t="s">
        <v>6</v>
      </c>
      <c r="B212" s="148"/>
      <c r="C212" s="149"/>
      <c r="D212" s="149"/>
      <c r="E212" s="149"/>
      <c r="F212" s="150"/>
      <c r="G212" s="151">
        <f t="shared" ref="G212:Q212" si="17">G210+G211</f>
        <v>0</v>
      </c>
      <c r="H212" s="152">
        <f t="shared" si="17"/>
        <v>0</v>
      </c>
      <c r="I212" s="152">
        <f t="shared" si="17"/>
        <v>0</v>
      </c>
      <c r="J212" s="152">
        <f t="shared" si="17"/>
        <v>0</v>
      </c>
      <c r="K212" s="152">
        <f t="shared" si="17"/>
        <v>0</v>
      </c>
      <c r="L212" s="152">
        <f t="shared" si="17"/>
        <v>0</v>
      </c>
      <c r="M212" s="152">
        <f t="shared" si="17"/>
        <v>0</v>
      </c>
      <c r="N212" s="152">
        <f t="shared" si="17"/>
        <v>0</v>
      </c>
      <c r="O212" s="152">
        <f t="shared" si="17"/>
        <v>0</v>
      </c>
      <c r="P212" s="152">
        <f t="shared" si="17"/>
        <v>0</v>
      </c>
      <c r="Q212" s="104">
        <f t="shared" si="17"/>
        <v>0</v>
      </c>
    </row>
    <row r="213" spans="1:20" ht="25" customHeight="1">
      <c r="G213" s="408"/>
      <c r="H213" s="44"/>
    </row>
    <row r="214" spans="1:20" ht="18.5" thickBot="1">
      <c r="A214" s="118" t="s">
        <v>112</v>
      </c>
      <c r="B214" s="119"/>
      <c r="C214" s="119"/>
      <c r="D214" s="119"/>
      <c r="E214" s="119"/>
      <c r="F214" s="119"/>
      <c r="G214" s="119"/>
      <c r="H214" s="73"/>
      <c r="Q214" s="70"/>
      <c r="R214" s="70"/>
    </row>
    <row r="215" spans="1:20" ht="13">
      <c r="A215" s="389" t="s">
        <v>228</v>
      </c>
      <c r="B215" s="390"/>
      <c r="C215" s="390" t="s">
        <v>169</v>
      </c>
      <c r="D215" s="391" t="s">
        <v>42</v>
      </c>
      <c r="E215" s="391" t="s">
        <v>187</v>
      </c>
      <c r="F215" s="391" t="s">
        <v>43</v>
      </c>
      <c r="G215" s="392">
        <f>Sammanställning!I9</f>
        <v>2025</v>
      </c>
      <c r="H215" s="392">
        <f>Sammanställning!J9</f>
        <v>2026</v>
      </c>
      <c r="I215" s="392">
        <f>Sammanställning!K9</f>
        <v>2027</v>
      </c>
      <c r="J215" s="392">
        <f>Sammanställning!L9</f>
        <v>2028</v>
      </c>
      <c r="K215" s="392">
        <f>Sammanställning!M9</f>
        <v>2029</v>
      </c>
      <c r="L215" s="392">
        <f>Sammanställning!N9</f>
        <v>2030</v>
      </c>
      <c r="M215" s="392">
        <f>Sammanställning!O9</f>
        <v>2031</v>
      </c>
      <c r="N215" s="392">
        <f>Sammanställning!P9</f>
        <v>2032</v>
      </c>
      <c r="O215" s="392">
        <f>Sammanställning!Q9</f>
        <v>2033</v>
      </c>
      <c r="P215" s="392">
        <f>Sammanställning!R9</f>
        <v>2034</v>
      </c>
      <c r="Q215" s="124" t="s">
        <v>6</v>
      </c>
      <c r="R215" s="114"/>
      <c r="S215" s="73"/>
      <c r="T215" s="155" t="s">
        <v>170</v>
      </c>
    </row>
    <row r="216" spans="1:20" ht="14.5" hidden="1">
      <c r="A216" s="77"/>
      <c r="B216" s="157"/>
      <c r="C216" s="158"/>
      <c r="D216" s="159"/>
      <c r="E216" s="160"/>
      <c r="F216" s="161"/>
      <c r="G216" s="162">
        <f>YEAR(C218)</f>
        <v>1900</v>
      </c>
      <c r="H216" s="163">
        <f>G216+1</f>
        <v>1901</v>
      </c>
      <c r="I216" s="163">
        <f t="shared" ref="I216:P216" si="18">H216+1</f>
        <v>1902</v>
      </c>
      <c r="J216" s="164">
        <f t="shared" si="18"/>
        <v>1903</v>
      </c>
      <c r="K216" s="163">
        <f t="shared" si="18"/>
        <v>1904</v>
      </c>
      <c r="L216" s="163">
        <f t="shared" si="18"/>
        <v>1905</v>
      </c>
      <c r="M216" s="163">
        <f t="shared" si="18"/>
        <v>1906</v>
      </c>
      <c r="N216" s="163">
        <f t="shared" si="18"/>
        <v>1907</v>
      </c>
      <c r="O216" s="163">
        <f t="shared" si="18"/>
        <v>1908</v>
      </c>
      <c r="P216" s="164">
        <f t="shared" si="18"/>
        <v>1909</v>
      </c>
      <c r="Q216" s="130"/>
      <c r="S216" s="44">
        <v>36</v>
      </c>
      <c r="T216" s="156"/>
    </row>
    <row r="217" spans="1:20" ht="14.5" hidden="1">
      <c r="A217" s="77"/>
      <c r="B217" s="157"/>
      <c r="C217" s="158"/>
      <c r="D217" s="159"/>
      <c r="E217" s="160"/>
      <c r="F217" s="161"/>
      <c r="G217" s="165">
        <f>IF($E218+T218&lt;13,$D218*F218,(12-T218)*$D218/$E218*$F218)</f>
        <v>0</v>
      </c>
      <c r="H217" s="166">
        <f>IF($E218+T218&lt;13,0,IF(($E218-12+T218)&lt;12,($E218-12+T218)*$D218/$E218*$F218,12*$D218/$E218*$F218))</f>
        <v>0</v>
      </c>
      <c r="I217" s="166">
        <f>IF($E218+T218&lt;25,0,IF(($E218-24+T218)&lt;12,($E218-24+T218)*$D218/$E218*$F218,12*$D218/$E218*$F218))</f>
        <v>0</v>
      </c>
      <c r="J217" s="167">
        <f>IF($E218+T218&lt;37,0,IF(($E218-36+T218)&lt;12,($E218-36+T218)*$D218/$E218*$F218,12*$D218/$E218*$F218))</f>
        <v>0</v>
      </c>
      <c r="K217" s="166">
        <f>IF($E218+T218&lt;49,0,IF($E218&lt;60,($E218-48+T218)*$D218/$E218*$F218,12*$D218/$E218*$F218))</f>
        <v>0</v>
      </c>
      <c r="L217" s="166">
        <f>IF($E218+T218&lt;61,0,IF($E218&lt;73,($E218-60+T218)*$D218/$E218*$F218,12*$D218/$E218*$F218))</f>
        <v>0</v>
      </c>
      <c r="M217" s="166">
        <f>IF($E218+T218&lt;73,0,IF($E218&lt;84,($E218-72+T218)*$D218/$E218*$F218,12*$D218/$E218*$F218))</f>
        <v>0</v>
      </c>
      <c r="N217" s="166">
        <f>IF($E218+T218&lt;85,0,IF($E218&lt;97,($E218-84+T218)*$D218/$E218*$F218,12*$D218/$E218*$F218))</f>
        <v>0</v>
      </c>
      <c r="O217" s="166">
        <f>IF($E218+T218&lt;97,0,IF($E218&lt;109,($E218-96+T218)*$D218/$E218*$F218,12*$D218/$E218*$F218))</f>
        <v>0</v>
      </c>
      <c r="P217" s="167">
        <f>IF($E218+T218&lt;109,0,IF($E218&lt;121,($E218-108+T218)*$D218/$E218*$F218,12*$D218/$E218*$F218))</f>
        <v>0</v>
      </c>
      <c r="Q217" s="168">
        <f>SUM(G217:P217)</f>
        <v>0</v>
      </c>
      <c r="S217" s="44">
        <v>60</v>
      </c>
      <c r="T217" s="156"/>
    </row>
    <row r="218" spans="1:20" ht="13">
      <c r="A218" s="77">
        <v>1</v>
      </c>
      <c r="B218" s="32"/>
      <c r="C218" s="409"/>
      <c r="D218" s="34"/>
      <c r="E218" s="35">
        <v>36</v>
      </c>
      <c r="F218" s="36">
        <v>1</v>
      </c>
      <c r="G218" s="169">
        <f>IFERROR(HLOOKUP(G$215,$G216:$P217,2),0)</f>
        <v>0</v>
      </c>
      <c r="H218" s="169">
        <f t="shared" ref="H218:P218" si="19">IFERROR(HLOOKUP(H$215,$G216:$P217,2),0)</f>
        <v>0</v>
      </c>
      <c r="I218" s="169">
        <f t="shared" si="19"/>
        <v>0</v>
      </c>
      <c r="J218" s="169">
        <f t="shared" si="19"/>
        <v>0</v>
      </c>
      <c r="K218" s="169">
        <f t="shared" si="19"/>
        <v>0</v>
      </c>
      <c r="L218" s="169">
        <f t="shared" si="19"/>
        <v>0</v>
      </c>
      <c r="M218" s="169">
        <f t="shared" si="19"/>
        <v>0</v>
      </c>
      <c r="N218" s="169">
        <f t="shared" si="19"/>
        <v>0</v>
      </c>
      <c r="O218" s="169">
        <f t="shared" si="19"/>
        <v>0</v>
      </c>
      <c r="P218" s="403">
        <f t="shared" si="19"/>
        <v>0</v>
      </c>
      <c r="Q218" s="130">
        <f>SUM(G218:P218)</f>
        <v>0</v>
      </c>
      <c r="R218" s="71"/>
      <c r="S218" s="44">
        <v>120</v>
      </c>
      <c r="T218" s="156">
        <f>IF(ISBLANK(C218),0,MONTH(C218))</f>
        <v>0</v>
      </c>
    </row>
    <row r="219" spans="1:20" ht="14.5" hidden="1">
      <c r="A219" s="77"/>
      <c r="B219" s="157"/>
      <c r="C219" s="158"/>
      <c r="D219" s="159"/>
      <c r="E219" s="160"/>
      <c r="F219" s="161"/>
      <c r="G219" s="163">
        <f>YEAR(C221)</f>
        <v>1900</v>
      </c>
      <c r="H219" s="163">
        <f t="shared" ref="H219:P219" si="20">G219+1</f>
        <v>1901</v>
      </c>
      <c r="I219" s="163">
        <f t="shared" si="20"/>
        <v>1902</v>
      </c>
      <c r="J219" s="163">
        <f t="shared" si="20"/>
        <v>1903</v>
      </c>
      <c r="K219" s="163">
        <f t="shared" si="20"/>
        <v>1904</v>
      </c>
      <c r="L219" s="163">
        <f t="shared" si="20"/>
        <v>1905</v>
      </c>
      <c r="M219" s="163">
        <f t="shared" si="20"/>
        <v>1906</v>
      </c>
      <c r="N219" s="163">
        <f t="shared" si="20"/>
        <v>1907</v>
      </c>
      <c r="O219" s="163">
        <f t="shared" si="20"/>
        <v>1908</v>
      </c>
      <c r="P219" s="404">
        <f t="shared" si="20"/>
        <v>1909</v>
      </c>
      <c r="Q219" s="130"/>
      <c r="T219" s="156"/>
    </row>
    <row r="220" spans="1:20" ht="14.5" hidden="1">
      <c r="A220" s="77"/>
      <c r="B220" s="157"/>
      <c r="C220" s="158"/>
      <c r="D220" s="159"/>
      <c r="E220" s="160"/>
      <c r="F220" s="161"/>
      <c r="G220" s="166">
        <f>IF($E221+T221&lt;13,$D221*F221,(12-T221)*$D221/$E221*$F221)</f>
        <v>0</v>
      </c>
      <c r="H220" s="166">
        <f>IF($E221+T221&lt;13,0,IF(($E221-12+T221)&lt;12,($E221-12+T221)*$D221/$E221*$F221,12*$D221/$E221*$F221))</f>
        <v>0</v>
      </c>
      <c r="I220" s="166">
        <f>IF($E221+T221&lt;25,0,IF(($E221-24+T221)&lt;12,($E221-24+T221)*$D221/$E221*$F221,12*$D221/$E221*$F221))</f>
        <v>0</v>
      </c>
      <c r="J220" s="166">
        <f>IF($E221+T221&lt;37,0,IF(($E221-36+T221)&lt;12,($E221-36+T221)*$D221/$E221*$F221,12*$D221/$E221*$F221))</f>
        <v>0</v>
      </c>
      <c r="K220" s="166">
        <f>IF($E221+T221&lt;49,0,IF($E221&lt;60,($E221-48+T221)*$D221/$E221*$F221,12*$D221/$E221*$F221))</f>
        <v>0</v>
      </c>
      <c r="L220" s="166">
        <f>IF($E221+T221&lt;61,0,IF($E221&lt;73,($E221-60+T221)*$D221/$E221*$F221,12*$D221/$E221*$F221))</f>
        <v>0</v>
      </c>
      <c r="M220" s="166">
        <f>IF($E221+T221&lt;73,0,IF($E221&lt;84,($E221-72+T221)*$D221/$E221*$F221,12*$D221/$E221*$F221))</f>
        <v>0</v>
      </c>
      <c r="N220" s="166">
        <f>IF($E221+T221&lt;85,0,IF($E221&lt;96,($E221-84+T221)*$D221/$E221*$F221,12*$D221/$E221*$F221))</f>
        <v>0</v>
      </c>
      <c r="O220" s="166">
        <f>IF($E221+T221&lt;97,0,IF($E221&lt;109,($E221-96+T221)*$D221/$E221*$F221,12*$D221/$E221*$F221))</f>
        <v>0</v>
      </c>
      <c r="P220" s="405">
        <f>IF($E221+T221&lt;109,0,IF($E221&gt;121,($E221-108+T221)*$D221/$E221*$F221,12*$D221/$E221*$F221))</f>
        <v>0</v>
      </c>
      <c r="Q220" s="168">
        <f>SUM(G220:P220)</f>
        <v>0</v>
      </c>
      <c r="T220" s="156"/>
    </row>
    <row r="221" spans="1:20" ht="13.5" customHeight="1">
      <c r="A221" s="77">
        <v>2</v>
      </c>
      <c r="B221" s="32"/>
      <c r="C221" s="33"/>
      <c r="D221" s="34"/>
      <c r="E221" s="35">
        <v>36</v>
      </c>
      <c r="F221" s="36">
        <v>1</v>
      </c>
      <c r="G221" s="169">
        <f>IFERROR(HLOOKUP(G$215,$G219:$P220,2),0)</f>
        <v>0</v>
      </c>
      <c r="H221" s="169">
        <f t="shared" ref="H221:P221" si="21">IFERROR(HLOOKUP(H$215,$G219:$P220,2),0)</f>
        <v>0</v>
      </c>
      <c r="I221" s="169">
        <f t="shared" si="21"/>
        <v>0</v>
      </c>
      <c r="J221" s="169">
        <f t="shared" si="21"/>
        <v>0</v>
      </c>
      <c r="K221" s="169">
        <f t="shared" si="21"/>
        <v>0</v>
      </c>
      <c r="L221" s="169">
        <f t="shared" si="21"/>
        <v>0</v>
      </c>
      <c r="M221" s="169">
        <f t="shared" si="21"/>
        <v>0</v>
      </c>
      <c r="N221" s="169">
        <f t="shared" si="21"/>
        <v>0</v>
      </c>
      <c r="O221" s="169">
        <f t="shared" si="21"/>
        <v>0</v>
      </c>
      <c r="P221" s="403">
        <f t="shared" si="21"/>
        <v>0</v>
      </c>
      <c r="Q221" s="130">
        <f>SUM(G221:P221)</f>
        <v>0</v>
      </c>
      <c r="R221" s="71"/>
      <c r="T221" s="156">
        <f>IF(ISBLANK(C221),0,MONTH(C221))</f>
        <v>0</v>
      </c>
    </row>
    <row r="222" spans="1:20" ht="14.5" hidden="1">
      <c r="A222" s="77"/>
      <c r="B222" s="157"/>
      <c r="C222" s="158"/>
      <c r="D222" s="159"/>
      <c r="E222" s="160"/>
      <c r="F222" s="161"/>
      <c r="G222" s="163">
        <f>YEAR(C224)</f>
        <v>1900</v>
      </c>
      <c r="H222" s="163">
        <f t="shared" ref="H222:P222" si="22">G222+1</f>
        <v>1901</v>
      </c>
      <c r="I222" s="163">
        <f t="shared" si="22"/>
        <v>1902</v>
      </c>
      <c r="J222" s="163">
        <f t="shared" si="22"/>
        <v>1903</v>
      </c>
      <c r="K222" s="163">
        <f t="shared" si="22"/>
        <v>1904</v>
      </c>
      <c r="L222" s="163">
        <f t="shared" si="22"/>
        <v>1905</v>
      </c>
      <c r="M222" s="163">
        <f t="shared" si="22"/>
        <v>1906</v>
      </c>
      <c r="N222" s="163">
        <f t="shared" si="22"/>
        <v>1907</v>
      </c>
      <c r="O222" s="163">
        <f t="shared" si="22"/>
        <v>1908</v>
      </c>
      <c r="P222" s="404">
        <f t="shared" si="22"/>
        <v>1909</v>
      </c>
      <c r="Q222" s="130"/>
      <c r="T222" s="156"/>
    </row>
    <row r="223" spans="1:20" ht="14.5" hidden="1">
      <c r="A223" s="77"/>
      <c r="B223" s="157"/>
      <c r="C223" s="158"/>
      <c r="D223" s="159"/>
      <c r="E223" s="160"/>
      <c r="F223" s="161"/>
      <c r="G223" s="166">
        <f>IF($E224+T224&lt;13,$D224*F224,(12-T224)*$D224/$E224*$F224)</f>
        <v>0</v>
      </c>
      <c r="H223" s="166">
        <f>IF($E224+T224&lt;13,0,IF(($E224-12+T224)&lt;12,($E224-12+T224)*$D224/$E224*$F224,12*$D224/$E224*$F224))</f>
        <v>0</v>
      </c>
      <c r="I223" s="166">
        <f>IF($E224+T224&lt;25,0,IF(($E224-24+T224)&lt;12,($E224-24+T224)*$D224/$E224*$F224,12*$D224/$E224*$F224))</f>
        <v>0</v>
      </c>
      <c r="J223" s="166">
        <f>IF($E224+T224&lt;37,0,IF(($E224-36+T224)&lt;12,($E224-36+T224)*$D224/$E224*$F224,12*$D224/$E224*$F224))</f>
        <v>0</v>
      </c>
      <c r="K223" s="166">
        <f>IF($E224+T224&lt;49,0,IF($E224&lt;60,($E224-48+T224)*$D224/$E224*$F224,12*$D224/$E224*$F224))</f>
        <v>0</v>
      </c>
      <c r="L223" s="166">
        <f>IF($E224+T224&lt;61,0,IF($E224&lt;73,($E224-60+T224)*$D224/$E224*$F224,12*$D224/$E224*$F224))</f>
        <v>0</v>
      </c>
      <c r="M223" s="166">
        <f>IF($E224+T224&lt;73,0,IF($E224&lt;84,($E224-72+T224)*$D224/$E224*$F224,12*$D224/$E224*$F224))</f>
        <v>0</v>
      </c>
      <c r="N223" s="166">
        <f>IF($E224+T224&lt;85,0,IF($E224&lt;97,($E224-84+T224)*$D224/$E224*$F224,12*$D224/$E224*$F224))</f>
        <v>0</v>
      </c>
      <c r="O223" s="166">
        <f>IF($E224+T224&lt;97,0,IF($E224&lt;109,($E224-96+T224)*$D224/$E224*$F224,12*$D224/$E224*$F224))</f>
        <v>0</v>
      </c>
      <c r="P223" s="405">
        <f>IF($E224+T224&lt;109,0,IF($E224&gt;121,($E224-109+T224)*$D224/$E224*$F224,12*$D224/$E224*$F224))</f>
        <v>0</v>
      </c>
      <c r="Q223" s="168">
        <f>SUM(G223:P223)</f>
        <v>0</v>
      </c>
      <c r="T223" s="156"/>
    </row>
    <row r="224" spans="1:20" ht="13">
      <c r="A224" s="77">
        <v>3</v>
      </c>
      <c r="B224" s="32"/>
      <c r="C224" s="33"/>
      <c r="D224" s="34"/>
      <c r="E224" s="35">
        <v>36</v>
      </c>
      <c r="F224" s="36">
        <v>1</v>
      </c>
      <c r="G224" s="169">
        <f>IFERROR(HLOOKUP(G$215,$G222:$P223,2),0)</f>
        <v>0</v>
      </c>
      <c r="H224" s="169">
        <f t="shared" ref="H224:P224" si="23">IFERROR(HLOOKUP(H$215,$G222:$P223,2),0)</f>
        <v>0</v>
      </c>
      <c r="I224" s="169">
        <f t="shared" si="23"/>
        <v>0</v>
      </c>
      <c r="J224" s="169">
        <f t="shared" si="23"/>
        <v>0</v>
      </c>
      <c r="K224" s="169">
        <f t="shared" si="23"/>
        <v>0</v>
      </c>
      <c r="L224" s="169">
        <f t="shared" si="23"/>
        <v>0</v>
      </c>
      <c r="M224" s="169">
        <f t="shared" si="23"/>
        <v>0</v>
      </c>
      <c r="N224" s="169">
        <f t="shared" si="23"/>
        <v>0</v>
      </c>
      <c r="O224" s="169">
        <f t="shared" si="23"/>
        <v>0</v>
      </c>
      <c r="P224" s="403">
        <f t="shared" si="23"/>
        <v>0</v>
      </c>
      <c r="Q224" s="130">
        <f>SUM(G224:P224)</f>
        <v>0</v>
      </c>
      <c r="R224" s="71"/>
      <c r="T224" s="156">
        <f>IF(ISBLANK(C224),0,MONTH(C224))</f>
        <v>0</v>
      </c>
    </row>
    <row r="225" spans="1:20" ht="14.5" hidden="1">
      <c r="A225" s="77"/>
      <c r="B225" s="157"/>
      <c r="C225" s="158"/>
      <c r="D225" s="159"/>
      <c r="E225" s="160"/>
      <c r="F225" s="161"/>
      <c r="G225" s="163">
        <f>YEAR(C227)</f>
        <v>1900</v>
      </c>
      <c r="H225" s="163">
        <f t="shared" ref="H225:P225" si="24">G225+1</f>
        <v>1901</v>
      </c>
      <c r="I225" s="163">
        <f t="shared" si="24"/>
        <v>1902</v>
      </c>
      <c r="J225" s="163">
        <f t="shared" si="24"/>
        <v>1903</v>
      </c>
      <c r="K225" s="163">
        <f t="shared" si="24"/>
        <v>1904</v>
      </c>
      <c r="L225" s="163">
        <f t="shared" si="24"/>
        <v>1905</v>
      </c>
      <c r="M225" s="163">
        <f t="shared" si="24"/>
        <v>1906</v>
      </c>
      <c r="N225" s="163">
        <f t="shared" si="24"/>
        <v>1907</v>
      </c>
      <c r="O225" s="163">
        <f t="shared" si="24"/>
        <v>1908</v>
      </c>
      <c r="P225" s="404">
        <f t="shared" si="24"/>
        <v>1909</v>
      </c>
      <c r="Q225" s="130"/>
      <c r="T225" s="156"/>
    </row>
    <row r="226" spans="1:20" ht="14.5" hidden="1">
      <c r="A226" s="77"/>
      <c r="B226" s="157"/>
      <c r="C226" s="158"/>
      <c r="D226" s="159"/>
      <c r="E226" s="160"/>
      <c r="F226" s="161"/>
      <c r="G226" s="166">
        <f>IF($E227+T227&lt;13,$D227*F227,(12-T227)*$D227/$E227*$F227)</f>
        <v>0</v>
      </c>
      <c r="H226" s="166">
        <f>IF($E227+T227&lt;13,0,IF(($E227-12+T227)&lt;12,($E227-12+T227)*$D227/$E227*$F227,12*$D227/$E227*$F227))</f>
        <v>0</v>
      </c>
      <c r="I226" s="166">
        <f>IF($E227+T227&lt;25,0,IF(($E227-24+T227)&lt;12,($E227-24+T227)*$D227/$E227*$F227,12*$D227/$E227*$F227))</f>
        <v>0</v>
      </c>
      <c r="J226" s="166">
        <f>IF($E227+T227&lt;37,0,IF(($E227-36+T227)&lt;12,($E227-36+T227)*$D227/$E227*$F227,12*$D227/$E227*$F227))</f>
        <v>0</v>
      </c>
      <c r="K226" s="166">
        <f>IF($E227+T227&lt;49,0,IF($E227&lt;60,($E227-48+T227)*$D227/$E227*$F227,12*$D227/$E227*$F227))</f>
        <v>0</v>
      </c>
      <c r="L226" s="166">
        <f>IF($E227+T227&lt;61,0,IF($E227&lt;73,($E227-60+T227)*$D227/$E227*$F227,12*$D227/$E227*$F227))</f>
        <v>0</v>
      </c>
      <c r="M226" s="166">
        <f>IF($E227+T227&lt;73,0,IF($E227&lt;84,($E227-72+T227)*$D227/$E227*$F227,12*$D227/$E227*$F227))</f>
        <v>0</v>
      </c>
      <c r="N226" s="166">
        <f>IF($E227+T227&lt;85,0,IF($E227&lt;97,($E227-84+T227)*$D227/$E227*$F227,12*$D227/$E227*$F227))</f>
        <v>0</v>
      </c>
      <c r="O226" s="166">
        <f>IF($E227+T227&lt;97,0,IF($E227&lt;108,($E227-97+T227)*$D227/$E227*$F227,12*$D227/$E227*$F227))</f>
        <v>0</v>
      </c>
      <c r="P226" s="405">
        <f>IF($E227+T227&lt;109,0,IF($E227&lt;120,($E227-108+T227)*$D227/$E227*$F227,12*$D227/$E227*$F227))</f>
        <v>0</v>
      </c>
      <c r="Q226" s="168">
        <f>SUM(G226:P226)</f>
        <v>0</v>
      </c>
      <c r="T226" s="156"/>
    </row>
    <row r="227" spans="1:20" ht="13">
      <c r="A227" s="77">
        <v>4</v>
      </c>
      <c r="B227" s="32"/>
      <c r="C227" s="33"/>
      <c r="D227" s="34"/>
      <c r="E227" s="35">
        <v>36</v>
      </c>
      <c r="F227" s="36">
        <v>1</v>
      </c>
      <c r="G227" s="169">
        <f>IFERROR(HLOOKUP(G$215,$G225:$P226,2),0)</f>
        <v>0</v>
      </c>
      <c r="H227" s="169">
        <f t="shared" ref="H227:P227" si="25">IFERROR(HLOOKUP(H$215,$G225:$P226,2),0)</f>
        <v>0</v>
      </c>
      <c r="I227" s="169">
        <f t="shared" si="25"/>
        <v>0</v>
      </c>
      <c r="J227" s="169">
        <f t="shared" si="25"/>
        <v>0</v>
      </c>
      <c r="K227" s="169">
        <f t="shared" si="25"/>
        <v>0</v>
      </c>
      <c r="L227" s="169">
        <f t="shared" si="25"/>
        <v>0</v>
      </c>
      <c r="M227" s="169">
        <f t="shared" si="25"/>
        <v>0</v>
      </c>
      <c r="N227" s="169">
        <f t="shared" si="25"/>
        <v>0</v>
      </c>
      <c r="O227" s="169">
        <f t="shared" si="25"/>
        <v>0</v>
      </c>
      <c r="P227" s="403">
        <f t="shared" si="25"/>
        <v>0</v>
      </c>
      <c r="Q227" s="130">
        <f>SUM(G227:P227)</f>
        <v>0</v>
      </c>
      <c r="R227" s="71"/>
      <c r="T227" s="156">
        <f>IF(ISBLANK(C227),0,MONTH(C227))</f>
        <v>0</v>
      </c>
    </row>
    <row r="228" spans="1:20" ht="14.5" hidden="1">
      <c r="A228" s="77"/>
      <c r="B228" s="157"/>
      <c r="C228" s="158"/>
      <c r="D228" s="159"/>
      <c r="E228" s="160"/>
      <c r="F228" s="161"/>
      <c r="G228" s="163">
        <f>YEAR(C230)</f>
        <v>1900</v>
      </c>
      <c r="H228" s="163">
        <f t="shared" ref="H228:P228" si="26">G228+1</f>
        <v>1901</v>
      </c>
      <c r="I228" s="163">
        <f t="shared" si="26"/>
        <v>1902</v>
      </c>
      <c r="J228" s="163">
        <f t="shared" si="26"/>
        <v>1903</v>
      </c>
      <c r="K228" s="163">
        <f t="shared" si="26"/>
        <v>1904</v>
      </c>
      <c r="L228" s="163">
        <f t="shared" si="26"/>
        <v>1905</v>
      </c>
      <c r="M228" s="163">
        <f t="shared" si="26"/>
        <v>1906</v>
      </c>
      <c r="N228" s="163">
        <f t="shared" si="26"/>
        <v>1907</v>
      </c>
      <c r="O228" s="163">
        <f t="shared" si="26"/>
        <v>1908</v>
      </c>
      <c r="P228" s="404">
        <f t="shared" si="26"/>
        <v>1909</v>
      </c>
      <c r="Q228" s="130"/>
      <c r="T228" s="156"/>
    </row>
    <row r="229" spans="1:20" ht="14.5" hidden="1">
      <c r="A229" s="77"/>
      <c r="B229" s="157"/>
      <c r="C229" s="158"/>
      <c r="D229" s="159"/>
      <c r="E229" s="160"/>
      <c r="F229" s="161"/>
      <c r="G229" s="166">
        <f>IF($E230+T230&lt;13,$D230*F230,(12-T230)*$D230/$E230*$F230)</f>
        <v>0</v>
      </c>
      <c r="H229" s="166">
        <f>IF($E230+T230&lt;13,0,IF(($E230-12+T230)&lt;12,($E230-12+T230)*$D230/$E230*$F230,12*$D230/$E230*$F230))</f>
        <v>0</v>
      </c>
      <c r="I229" s="166">
        <f>IF($E230+T230&lt;25,0,IF(($E230-24+T230)&lt;12,($E230-24+T230)*$D230/$E230*$F230,12*$D230/$E230*$F230))</f>
        <v>0</v>
      </c>
      <c r="J229" s="166">
        <f>IF($E230+T230&lt;37,0,IF(($E230-36+T230)&lt;12,($E230-36+T230)*$D230/$E230*$F230,12*$D230/$E230*$F230))</f>
        <v>0</v>
      </c>
      <c r="K229" s="166">
        <f>IF($E230+T230&lt;49,0,IF($E230&lt;60,($E230-48+T230)*$D230/$E230*$F230,12*$D230/$E230*$F230))</f>
        <v>0</v>
      </c>
      <c r="L229" s="166">
        <f>IF($E230+T230&lt;61,0,IF($E230&lt;73,($E230-60+T230)*$D230/$E230*$F230,12*$D230/$E230*$F230))</f>
        <v>0</v>
      </c>
      <c r="M229" s="166">
        <f>IF($E230+T230&lt;73,0,IF($E230&lt;85,($E230-72+T230)*$D230/$E230*$F230,12*$D230/$E230*$F230))</f>
        <v>0</v>
      </c>
      <c r="N229" s="166">
        <f>IF($E230+T230&lt;85,0,IF($E230&lt;97,($E230-84+T230)*$D230/$E230*$F230,12*$D230/$E230*$F230))</f>
        <v>0</v>
      </c>
      <c r="O229" s="166">
        <f>IF($E230+T230&lt;97,0,IF($E230&lt;109,($E230-96+T230)*$D230/$E230*$F230,12*$D230/$E230*$F230))</f>
        <v>0</v>
      </c>
      <c r="P229" s="405">
        <f>IF($E230+T230&lt;109,0,IF($E230&gt;121,($E230-108+T230)*$D230/$E230*$F230,12*$D230/$E230*$F230))</f>
        <v>0</v>
      </c>
      <c r="Q229" s="168">
        <f>SUM(G229:P229)</f>
        <v>0</v>
      </c>
      <c r="T229" s="156"/>
    </row>
    <row r="230" spans="1:20" ht="13.5" thickBot="1">
      <c r="A230" s="77">
        <v>5</v>
      </c>
      <c r="B230" s="32"/>
      <c r="C230" s="33"/>
      <c r="D230" s="34"/>
      <c r="E230" s="35">
        <v>36</v>
      </c>
      <c r="F230" s="36">
        <v>1</v>
      </c>
      <c r="G230" s="169">
        <f>IFERROR(HLOOKUP(G$215,$G228:$P229,2),0)</f>
        <v>0</v>
      </c>
      <c r="H230" s="169">
        <f t="shared" ref="H230:P230" si="27">IFERROR(HLOOKUP(H$215,$G228:$P229,2),0)</f>
        <v>0</v>
      </c>
      <c r="I230" s="169">
        <f t="shared" si="27"/>
        <v>0</v>
      </c>
      <c r="J230" s="169">
        <f t="shared" si="27"/>
        <v>0</v>
      </c>
      <c r="K230" s="169">
        <f t="shared" si="27"/>
        <v>0</v>
      </c>
      <c r="L230" s="169">
        <f t="shared" si="27"/>
        <v>0</v>
      </c>
      <c r="M230" s="169">
        <f t="shared" si="27"/>
        <v>0</v>
      </c>
      <c r="N230" s="169">
        <f t="shared" si="27"/>
        <v>0</v>
      </c>
      <c r="O230" s="169">
        <f t="shared" si="27"/>
        <v>0</v>
      </c>
      <c r="P230" s="403">
        <f t="shared" si="27"/>
        <v>0</v>
      </c>
      <c r="Q230" s="130">
        <f>SUM(G230:P230)</f>
        <v>0</v>
      </c>
      <c r="R230" s="71">
        <f>Q229-Q230</f>
        <v>0</v>
      </c>
      <c r="T230" s="156">
        <f>IF(ISBLANK(C230),0,MONTH(C230))</f>
        <v>0</v>
      </c>
    </row>
    <row r="231" spans="1:20" ht="14.25" hidden="1" customHeight="1" outlineLevel="2">
      <c r="A231" s="77"/>
      <c r="B231" s="157"/>
      <c r="C231" s="158"/>
      <c r="D231" s="159"/>
      <c r="E231" s="160"/>
      <c r="F231" s="161"/>
      <c r="G231" s="163">
        <f>YEAR(C233)</f>
        <v>1900</v>
      </c>
      <c r="H231" s="163">
        <f t="shared" ref="H231:P231" si="28">G231+1</f>
        <v>1901</v>
      </c>
      <c r="I231" s="163">
        <f t="shared" si="28"/>
        <v>1902</v>
      </c>
      <c r="J231" s="163">
        <f t="shared" si="28"/>
        <v>1903</v>
      </c>
      <c r="K231" s="163">
        <f t="shared" si="28"/>
        <v>1904</v>
      </c>
      <c r="L231" s="163">
        <f t="shared" si="28"/>
        <v>1905</v>
      </c>
      <c r="M231" s="163">
        <f t="shared" si="28"/>
        <v>1906</v>
      </c>
      <c r="N231" s="163">
        <f t="shared" si="28"/>
        <v>1907</v>
      </c>
      <c r="O231" s="163">
        <f t="shared" si="28"/>
        <v>1908</v>
      </c>
      <c r="P231" s="404">
        <f t="shared" si="28"/>
        <v>1909</v>
      </c>
      <c r="Q231" s="130"/>
      <c r="T231" s="156"/>
    </row>
    <row r="232" spans="1:20" ht="14.5" hidden="1" outlineLevel="2">
      <c r="A232" s="77"/>
      <c r="B232" s="157"/>
      <c r="C232" s="158"/>
      <c r="D232" s="159"/>
      <c r="E232" s="160"/>
      <c r="F232" s="161"/>
      <c r="G232" s="166">
        <f>IF($E233+T233&lt;13,$D233*F233,(12-T233)*$D233/$E233*$F233)</f>
        <v>0</v>
      </c>
      <c r="H232" s="166">
        <f>IF($E233+T233&lt;13,0,IF(($E233-12+T233)&lt;12,($E233-12+T233)*$D233/$E233*$F233,12*$D233/$E233*$F233))</f>
        <v>0</v>
      </c>
      <c r="I232" s="166">
        <f>IF($E233+T233&lt;25,0,IF(($E233-24+T233)&lt;12,($E233-24+T233)*$D233/$E233*$F233,12*$D233/$E233*$F233))</f>
        <v>0</v>
      </c>
      <c r="J232" s="166">
        <f>IF($E233+T233&lt;37,0,IF(($E233-36+T233)&lt;12,($E233-36+T233)*$D233/$E233*$F233,12*$D233/$E233*$F233))</f>
        <v>0</v>
      </c>
      <c r="K232" s="166">
        <f>IF($E233+T233&lt;49,0,IF($E233&lt;60,($E233-48+T233)*$D233/$E233*$F233,12*$D233/$E233*$F233))</f>
        <v>0</v>
      </c>
      <c r="L232" s="166">
        <f>IF($E233+T233&lt;61,0,IF($E233&lt;73,($E233-60+T233)*$D233/$E233*$F233,12*$D233/$E233*$F233))</f>
        <v>0</v>
      </c>
      <c r="M232" s="166">
        <f>IF($E233+T233&lt;73,0,IF($E233&lt;85,($E233-72+T233)*$D233/$E233*$F233,12*$D233/$E233*$F233))</f>
        <v>0</v>
      </c>
      <c r="N232" s="166">
        <f>IF($E233+T233&lt;85,0,IF($E233&lt;97,($E233-84+T233)*$D233/$E233*$F233,12*$D233/$E233*$F233))</f>
        <v>0</v>
      </c>
      <c r="O232" s="166">
        <f>IF($E233+T233&lt;97,0,IF($E233&lt;109,($E233-96+T233)*$D233/$E233*$F233,12*$D233/$E233*$F233))</f>
        <v>0</v>
      </c>
      <c r="P232" s="405">
        <f>IF($E233+T233&lt;109,0,IF($E233&gt;121,($E233-108+T233)*$D233/$E233*$F233,12*$D233/$E233*$F233))</f>
        <v>0</v>
      </c>
      <c r="Q232" s="168">
        <f>SUM(G232:P232)</f>
        <v>0</v>
      </c>
      <c r="T232" s="156"/>
    </row>
    <row r="233" spans="1:20" ht="13" hidden="1" outlineLevel="1" collapsed="1">
      <c r="A233" s="77">
        <v>6</v>
      </c>
      <c r="B233" s="32"/>
      <c r="C233" s="33"/>
      <c r="D233" s="34"/>
      <c r="E233" s="35">
        <v>36</v>
      </c>
      <c r="F233" s="36">
        <v>1</v>
      </c>
      <c r="G233" s="169">
        <f>IFERROR(HLOOKUP(G$215,$G231:$P232,2),0)</f>
        <v>0</v>
      </c>
      <c r="H233" s="169">
        <f t="shared" ref="H233:P233" si="29">IFERROR(HLOOKUP(H$215,$G231:$P232,2),0)</f>
        <v>0</v>
      </c>
      <c r="I233" s="169">
        <f t="shared" si="29"/>
        <v>0</v>
      </c>
      <c r="J233" s="169">
        <f t="shared" si="29"/>
        <v>0</v>
      </c>
      <c r="K233" s="169">
        <f t="shared" si="29"/>
        <v>0</v>
      </c>
      <c r="L233" s="169">
        <f t="shared" si="29"/>
        <v>0</v>
      </c>
      <c r="M233" s="169">
        <f t="shared" si="29"/>
        <v>0</v>
      </c>
      <c r="N233" s="169">
        <f t="shared" si="29"/>
        <v>0</v>
      </c>
      <c r="O233" s="169">
        <f t="shared" si="29"/>
        <v>0</v>
      </c>
      <c r="P233" s="403">
        <f t="shared" si="29"/>
        <v>0</v>
      </c>
      <c r="Q233" s="130">
        <f>SUM(G233:P233)</f>
        <v>0</v>
      </c>
      <c r="R233" s="71">
        <f>Q232-Q233</f>
        <v>0</v>
      </c>
      <c r="T233" s="156">
        <f>IF(ISBLANK(C233),0,MONTH(C233))</f>
        <v>0</v>
      </c>
    </row>
    <row r="234" spans="1:20" ht="14.5" hidden="1" outlineLevel="2">
      <c r="A234" s="77"/>
      <c r="B234" s="157"/>
      <c r="C234" s="158"/>
      <c r="D234" s="159"/>
      <c r="E234" s="160"/>
      <c r="F234" s="161"/>
      <c r="G234" s="163">
        <f>YEAR(C236)</f>
        <v>1900</v>
      </c>
      <c r="H234" s="163">
        <f t="shared" ref="H234:P234" si="30">G234+1</f>
        <v>1901</v>
      </c>
      <c r="I234" s="163">
        <f t="shared" si="30"/>
        <v>1902</v>
      </c>
      <c r="J234" s="163">
        <f t="shared" si="30"/>
        <v>1903</v>
      </c>
      <c r="K234" s="163">
        <f t="shared" si="30"/>
        <v>1904</v>
      </c>
      <c r="L234" s="163">
        <f t="shared" si="30"/>
        <v>1905</v>
      </c>
      <c r="M234" s="163">
        <f t="shared" si="30"/>
        <v>1906</v>
      </c>
      <c r="N234" s="163">
        <f t="shared" si="30"/>
        <v>1907</v>
      </c>
      <c r="O234" s="163">
        <f t="shared" si="30"/>
        <v>1908</v>
      </c>
      <c r="P234" s="404">
        <f t="shared" si="30"/>
        <v>1909</v>
      </c>
      <c r="Q234" s="130"/>
      <c r="T234" s="156"/>
    </row>
    <row r="235" spans="1:20" ht="14.5" hidden="1" outlineLevel="2">
      <c r="A235" s="77"/>
      <c r="B235" s="157"/>
      <c r="C235" s="158"/>
      <c r="D235" s="159"/>
      <c r="E235" s="160"/>
      <c r="F235" s="161"/>
      <c r="G235" s="166">
        <f>IF($E236+T236&lt;13,$D236*F236,(12-T236)*$D236/$E236*$F236)</f>
        <v>0</v>
      </c>
      <c r="H235" s="166">
        <f>IF($E236+T236&lt;13,0,IF(($E236-12+T236)&lt;12,($E236-12+T236)*$D236/$E236*$F236,12*$D236/$E236*$F236))</f>
        <v>0</v>
      </c>
      <c r="I235" s="166">
        <f>IF($E236+T236&lt;25,0,IF(($E236-24+T236)&lt;12,($E236-24+T236)*$D236/$E236*$F236,12*$D236/$E236*$F236))</f>
        <v>0</v>
      </c>
      <c r="J235" s="166">
        <f>IF($E236+T236&lt;37,0,IF(($E236-36+T236)&lt;12,($E236-36+T236)*$D236/$E236*$F236,12*$D236/$E236*$F236))</f>
        <v>0</v>
      </c>
      <c r="K235" s="166">
        <f>IF($E236+T236&lt;49,0,IF($E236&lt;60,($E236-48+T236)*$D236/$E236*$F236,12*$D236/$E236*$F236))</f>
        <v>0</v>
      </c>
      <c r="L235" s="166">
        <f>IF($E236+T236&lt;61,0,IF($E236&lt;73,($E236-60+T236)*$D236/$E236*$F236,12*$D236/$E236*$F236))</f>
        <v>0</v>
      </c>
      <c r="M235" s="166">
        <f>IF($E236+T236&lt;73,0,IF($E236&lt;85,($E236-72+T236)*$D236/$E236*$F236,12*$D236/$E236*$F236))</f>
        <v>0</v>
      </c>
      <c r="N235" s="166">
        <f>IF($E236+T236&lt;85,0,IF($E236&lt;97,($E236-84+T236)*$D236/$E236*$F236,12*$D236/$E236*$F236))</f>
        <v>0</v>
      </c>
      <c r="O235" s="166">
        <f>IF($E236+T236&lt;97,0,IF($E236&lt;109,($E236-96+T236)*$D236/$E236*$F236,12*$D236/$E236*$F236))</f>
        <v>0</v>
      </c>
      <c r="P235" s="405">
        <f>IF($E236+T236&lt;109,0,IF($E236&gt;121,($E236-108+T236)*$D236/$E236*$F236,12*$D236/$E236*$F236))</f>
        <v>0</v>
      </c>
      <c r="Q235" s="168">
        <f>SUM(G235:P235)</f>
        <v>0</v>
      </c>
      <c r="T235" s="156"/>
    </row>
    <row r="236" spans="1:20" ht="13" hidden="1" outlineLevel="1" collapsed="1">
      <c r="A236" s="77">
        <v>7</v>
      </c>
      <c r="B236" s="32"/>
      <c r="C236" s="33"/>
      <c r="D236" s="34"/>
      <c r="E236" s="35">
        <v>36</v>
      </c>
      <c r="F236" s="36">
        <v>1</v>
      </c>
      <c r="G236" s="169">
        <f>IFERROR(HLOOKUP(G$215,$G234:$P235,2),0)</f>
        <v>0</v>
      </c>
      <c r="H236" s="169">
        <f t="shared" ref="H236:P236" si="31">IFERROR(HLOOKUP(H$215,$G234:$P235,2),0)</f>
        <v>0</v>
      </c>
      <c r="I236" s="169">
        <f t="shared" si="31"/>
        <v>0</v>
      </c>
      <c r="J236" s="169">
        <f t="shared" si="31"/>
        <v>0</v>
      </c>
      <c r="K236" s="169">
        <f t="shared" si="31"/>
        <v>0</v>
      </c>
      <c r="L236" s="169">
        <f t="shared" si="31"/>
        <v>0</v>
      </c>
      <c r="M236" s="169">
        <f t="shared" si="31"/>
        <v>0</v>
      </c>
      <c r="N236" s="169">
        <f t="shared" si="31"/>
        <v>0</v>
      </c>
      <c r="O236" s="169">
        <f t="shared" si="31"/>
        <v>0</v>
      </c>
      <c r="P236" s="403">
        <f t="shared" si="31"/>
        <v>0</v>
      </c>
      <c r="Q236" s="130">
        <f>SUM(G236:P236)</f>
        <v>0</v>
      </c>
      <c r="R236" s="71">
        <f>Q235-Q236</f>
        <v>0</v>
      </c>
      <c r="T236" s="156">
        <f>IF(ISBLANK(C236),0,MONTH(C236))</f>
        <v>0</v>
      </c>
    </row>
    <row r="237" spans="1:20" ht="14.5" hidden="1" outlineLevel="2">
      <c r="A237" s="77" t="s">
        <v>196</v>
      </c>
      <c r="B237" s="157"/>
      <c r="C237" s="158"/>
      <c r="D237" s="159"/>
      <c r="E237" s="160"/>
      <c r="F237" s="161"/>
      <c r="G237" s="163">
        <f>YEAR(C239)</f>
        <v>1900</v>
      </c>
      <c r="H237" s="163">
        <f t="shared" ref="H237:P237" si="32">G237+1</f>
        <v>1901</v>
      </c>
      <c r="I237" s="163">
        <f t="shared" si="32"/>
        <v>1902</v>
      </c>
      <c r="J237" s="163">
        <f t="shared" si="32"/>
        <v>1903</v>
      </c>
      <c r="K237" s="163">
        <f t="shared" si="32"/>
        <v>1904</v>
      </c>
      <c r="L237" s="163">
        <f t="shared" si="32"/>
        <v>1905</v>
      </c>
      <c r="M237" s="163">
        <f t="shared" si="32"/>
        <v>1906</v>
      </c>
      <c r="N237" s="163">
        <f t="shared" si="32"/>
        <v>1907</v>
      </c>
      <c r="O237" s="163">
        <f t="shared" si="32"/>
        <v>1908</v>
      </c>
      <c r="P237" s="404">
        <f t="shared" si="32"/>
        <v>1909</v>
      </c>
      <c r="Q237" s="130"/>
      <c r="T237" s="156"/>
    </row>
    <row r="238" spans="1:20" ht="14.5" hidden="1" outlineLevel="2">
      <c r="A238" s="77"/>
      <c r="B238" s="157"/>
      <c r="C238" s="158"/>
      <c r="D238" s="159"/>
      <c r="E238" s="160"/>
      <c r="F238" s="161"/>
      <c r="G238" s="166">
        <f>IF($E239+T239&lt;13,$D239*F239,(12-T239)*$D239/$E239*$F239)</f>
        <v>0</v>
      </c>
      <c r="H238" s="166">
        <f>IF($E239+T239&lt;13,0,IF(($E239-12+T239)&lt;12,($E239-12+T239)*$D239/$E239*$F239,12*$D239/$E239*$F239))</f>
        <v>0</v>
      </c>
      <c r="I238" s="166">
        <f>IF($E239+T239&lt;25,0,IF(($E239-24+T239)&lt;12,($E239-24+T239)*$D239/$E239*$F239,12*$D239/$E239*$F239))</f>
        <v>0</v>
      </c>
      <c r="J238" s="166">
        <f>IF($E239+T239&lt;37,0,IF(($E239-36+T239)&lt;12,($E239-36+T239)*$D239/$E239*$F239,12*$D239/$E239*$F239))</f>
        <v>0</v>
      </c>
      <c r="K238" s="166">
        <f>IF($E239+T239&lt;49,0,IF($E239&lt;60,($E239-48+T239)*$D239/$E239*$F239,12*$D239/$E239*$F239))</f>
        <v>0</v>
      </c>
      <c r="L238" s="166">
        <f>IF($E239+T239&lt;61,0,IF($E239&lt;73,($E239-60+T239)*$D239/$E239*$F239,12*$D239/$E239*$F239))</f>
        <v>0</v>
      </c>
      <c r="M238" s="166">
        <f>IF($E239+T239&lt;73,0,IF($E239&lt;84,($E239-72+T239)*$D239/$E239*$F239,12*$D239/$E239*$F239))</f>
        <v>0</v>
      </c>
      <c r="N238" s="166">
        <f>IF($E239+T239&lt;85,0,IF($E239&lt;97,($E239-84+T239)*$D239/$E239*$F239,12*$D239/$E239*$F239))</f>
        <v>0</v>
      </c>
      <c r="O238" s="166">
        <f>IF($E239+T239&lt;97,0,IF($E239&lt;109,($E239-96+T239)*$D239/$E239*$F239,12*$D239/$E239*$F239))</f>
        <v>0</v>
      </c>
      <c r="P238" s="405">
        <f>IF($E239+T239&lt;109,0,IF($E239&gt;121,($E239-108+T239)*$D239/$E239*$F239,12*$D239/$E239*$F239))</f>
        <v>0</v>
      </c>
      <c r="Q238" s="168">
        <f>SUM(G238:P238)</f>
        <v>0</v>
      </c>
      <c r="T238" s="156"/>
    </row>
    <row r="239" spans="1:20" ht="13" hidden="1" outlineLevel="1" collapsed="1">
      <c r="A239" s="77">
        <v>8</v>
      </c>
      <c r="B239" s="32"/>
      <c r="C239" s="33"/>
      <c r="D239" s="34"/>
      <c r="E239" s="35">
        <v>36</v>
      </c>
      <c r="F239" s="36">
        <v>1</v>
      </c>
      <c r="G239" s="169">
        <f>IFERROR(HLOOKUP(G$215,$G237:$P238,2),0)</f>
        <v>0</v>
      </c>
      <c r="H239" s="169">
        <f t="shared" ref="H239:P239" si="33">IFERROR(HLOOKUP(H$215,$G237:$P238,2),0)</f>
        <v>0</v>
      </c>
      <c r="I239" s="169">
        <f t="shared" si="33"/>
        <v>0</v>
      </c>
      <c r="J239" s="169">
        <f t="shared" si="33"/>
        <v>0</v>
      </c>
      <c r="K239" s="169">
        <f t="shared" si="33"/>
        <v>0</v>
      </c>
      <c r="L239" s="169">
        <f t="shared" si="33"/>
        <v>0</v>
      </c>
      <c r="M239" s="169">
        <f t="shared" si="33"/>
        <v>0</v>
      </c>
      <c r="N239" s="169">
        <f t="shared" si="33"/>
        <v>0</v>
      </c>
      <c r="O239" s="169">
        <f t="shared" si="33"/>
        <v>0</v>
      </c>
      <c r="P239" s="403">
        <f t="shared" si="33"/>
        <v>0</v>
      </c>
      <c r="Q239" s="130">
        <f>SUM(G239:P239)</f>
        <v>0</v>
      </c>
      <c r="R239" s="71">
        <f>Q238-Q239</f>
        <v>0</v>
      </c>
      <c r="T239" s="156">
        <f>IF(ISBLANK(C239),0,MONTH(C239))</f>
        <v>0</v>
      </c>
    </row>
    <row r="240" spans="1:20" ht="14.5" hidden="1" outlineLevel="2">
      <c r="A240" s="77"/>
      <c r="B240" s="157"/>
      <c r="C240" s="158"/>
      <c r="D240" s="159"/>
      <c r="E240" s="160"/>
      <c r="F240" s="161"/>
      <c r="G240" s="163">
        <f>YEAR(C242)</f>
        <v>1900</v>
      </c>
      <c r="H240" s="163">
        <f t="shared" ref="H240:P240" si="34">G240+1</f>
        <v>1901</v>
      </c>
      <c r="I240" s="163">
        <f t="shared" si="34"/>
        <v>1902</v>
      </c>
      <c r="J240" s="163">
        <f t="shared" si="34"/>
        <v>1903</v>
      </c>
      <c r="K240" s="163">
        <f t="shared" si="34"/>
        <v>1904</v>
      </c>
      <c r="L240" s="163">
        <f t="shared" si="34"/>
        <v>1905</v>
      </c>
      <c r="M240" s="163">
        <f t="shared" si="34"/>
        <v>1906</v>
      </c>
      <c r="N240" s="163">
        <f t="shared" si="34"/>
        <v>1907</v>
      </c>
      <c r="O240" s="163">
        <f t="shared" si="34"/>
        <v>1908</v>
      </c>
      <c r="P240" s="404">
        <f t="shared" si="34"/>
        <v>1909</v>
      </c>
      <c r="Q240" s="130"/>
      <c r="T240" s="156"/>
    </row>
    <row r="241" spans="1:20" ht="14.5" hidden="1" outlineLevel="2">
      <c r="A241" s="77"/>
      <c r="B241" s="157"/>
      <c r="C241" s="158"/>
      <c r="D241" s="159"/>
      <c r="E241" s="160"/>
      <c r="F241" s="161"/>
      <c r="G241" s="166">
        <f>IF($E242+T242&lt;13,$D242*F242,(12-T242)*$D242/$E242*$F242)</f>
        <v>0</v>
      </c>
      <c r="H241" s="166">
        <f>IF($E242+T242&lt;13,0,IF(($E242-12+T242)&lt;12,($E242-12+T242)*$D242/$E242*$F242,12*$D242/$E242*$F242))</f>
        <v>0</v>
      </c>
      <c r="I241" s="166">
        <f>IF($E242+T242&lt;25,0,IF(($E242-24+T242)&lt;12,($E242-24+T242)*$D242/$E242*$F242,12*$D242/$E242*$F242))</f>
        <v>0</v>
      </c>
      <c r="J241" s="166">
        <f>IF($E242+T242&lt;37,0,IF(($E242-36+T242)&lt;12,($E242-36+T242)*$D242/$E242*$F242,12*$D242/$E242*$F242))</f>
        <v>0</v>
      </c>
      <c r="K241" s="166">
        <f>IF($E242+T242&lt;49,0,IF($E242&lt;60,($E242-48+T242)*$D242/$E242*$F242,12*$D242/$E242*$F242))</f>
        <v>0</v>
      </c>
      <c r="L241" s="166">
        <f>IF($E242+T242&lt;61,0,IF($E242&lt;73,($E242-60+T242)*$D242/$E242*$F242,12*$D242/$E242*$F242))</f>
        <v>0</v>
      </c>
      <c r="M241" s="166">
        <f>IF($E242+T242&lt;73,0,IF($E242&lt;85,($E242-72+T242)*$D242/$E242*$F242,12*$D242/$E242*$F242))</f>
        <v>0</v>
      </c>
      <c r="N241" s="166">
        <f>IF($E242+T242&lt;85,0,IF($E242&lt;97,($E242-84+T242)*$D242/$E242*$F242,12*$D242/$E242*$F242))</f>
        <v>0</v>
      </c>
      <c r="O241" s="166">
        <f>IF($E242+T242&lt;97,0,IF($E242&lt;109,($E242-96+T242)*$D242/$E242*$F242,12*$D242/$E242*$F242))</f>
        <v>0</v>
      </c>
      <c r="P241" s="405">
        <f>IF($E242+T242&lt;109,0,IF($E242&gt;121,($E242-108+T242)*$D242/$E242*$F242,12*$D242/$E242*$F242))</f>
        <v>0</v>
      </c>
      <c r="Q241" s="168">
        <f>SUM(G241:P241)</f>
        <v>0</v>
      </c>
      <c r="T241" s="156"/>
    </row>
    <row r="242" spans="1:20" ht="13" hidden="1" outlineLevel="1" collapsed="1">
      <c r="A242" s="77">
        <v>9</v>
      </c>
      <c r="B242" s="32"/>
      <c r="C242" s="33"/>
      <c r="D242" s="34"/>
      <c r="E242" s="35">
        <v>36</v>
      </c>
      <c r="F242" s="36">
        <v>1</v>
      </c>
      <c r="G242" s="169">
        <f>IFERROR(HLOOKUP(G$215,$G240:$P241,2),0)</f>
        <v>0</v>
      </c>
      <c r="H242" s="169">
        <f t="shared" ref="H242:P242" si="35">IFERROR(HLOOKUP(H$215,$G240:$P241,2),0)</f>
        <v>0</v>
      </c>
      <c r="I242" s="169">
        <f t="shared" si="35"/>
        <v>0</v>
      </c>
      <c r="J242" s="169">
        <f t="shared" si="35"/>
        <v>0</v>
      </c>
      <c r="K242" s="169">
        <f t="shared" si="35"/>
        <v>0</v>
      </c>
      <c r="L242" s="169">
        <f t="shared" si="35"/>
        <v>0</v>
      </c>
      <c r="M242" s="169">
        <f t="shared" si="35"/>
        <v>0</v>
      </c>
      <c r="N242" s="169">
        <f t="shared" si="35"/>
        <v>0</v>
      </c>
      <c r="O242" s="169">
        <f t="shared" si="35"/>
        <v>0</v>
      </c>
      <c r="P242" s="403">
        <f t="shared" si="35"/>
        <v>0</v>
      </c>
      <c r="Q242" s="130">
        <f>SUM(G242:P242)</f>
        <v>0</v>
      </c>
      <c r="R242" s="71">
        <f>Q241-Q242</f>
        <v>0</v>
      </c>
      <c r="T242" s="156">
        <f>IF(ISBLANK(C242),0,MONTH(C242))</f>
        <v>0</v>
      </c>
    </row>
    <row r="243" spans="1:20" ht="16.5" hidden="1" customHeight="1" outlineLevel="3">
      <c r="A243" s="77"/>
      <c r="B243" s="157"/>
      <c r="C243" s="158"/>
      <c r="D243" s="159"/>
      <c r="E243" s="160"/>
      <c r="F243" s="161"/>
      <c r="G243" s="163">
        <f>YEAR(C245)</f>
        <v>1900</v>
      </c>
      <c r="H243" s="163">
        <f t="shared" ref="H243:P243" si="36">G243+1</f>
        <v>1901</v>
      </c>
      <c r="I243" s="163">
        <f t="shared" si="36"/>
        <v>1902</v>
      </c>
      <c r="J243" s="163">
        <f t="shared" si="36"/>
        <v>1903</v>
      </c>
      <c r="K243" s="163">
        <f t="shared" si="36"/>
        <v>1904</v>
      </c>
      <c r="L243" s="163">
        <f t="shared" si="36"/>
        <v>1905</v>
      </c>
      <c r="M243" s="163">
        <f t="shared" si="36"/>
        <v>1906</v>
      </c>
      <c r="N243" s="163">
        <f t="shared" si="36"/>
        <v>1907</v>
      </c>
      <c r="O243" s="163">
        <f t="shared" si="36"/>
        <v>1908</v>
      </c>
      <c r="P243" s="404">
        <f t="shared" si="36"/>
        <v>1909</v>
      </c>
      <c r="Q243" s="130"/>
      <c r="T243" s="156"/>
    </row>
    <row r="244" spans="1:20" ht="14.5" hidden="1" outlineLevel="3">
      <c r="A244" s="77"/>
      <c r="B244" s="157"/>
      <c r="C244" s="158"/>
      <c r="D244" s="159"/>
      <c r="E244" s="160"/>
      <c r="F244" s="161"/>
      <c r="G244" s="166">
        <f>IF($E245+T245&lt;13,$D245*F245,(12-T245)*$D245/$E245*$F245)</f>
        <v>0</v>
      </c>
      <c r="H244" s="166">
        <f>IF($E245+T245&lt;13,0,IF(($E245-12+T245)&lt;12,($E245-12+T245)*$D245/$E245*$F245,12*$D245/$E245*$F245))</f>
        <v>0</v>
      </c>
      <c r="I244" s="166">
        <f>IF($E245+T245&lt;25,0,IF(($E245-24+T245)&lt;12,($E245-24+T245)*$D245/$E245*$F245,12*$D245/$E245*$F245))</f>
        <v>0</v>
      </c>
      <c r="J244" s="166">
        <f>IF($E245+T245&lt;37,0,IF(($E245-36+T245)&lt;12,($E245-36+T245)*$D245/$E245*$F245,12*$D245/$E245*$F245))</f>
        <v>0</v>
      </c>
      <c r="K244" s="166">
        <f>IF($E245+T245&lt;49,0,IF($E245&lt;60,($E245-48+T245)*$D245/$E245*$F245,12*$D245/$E245*$F245))</f>
        <v>0</v>
      </c>
      <c r="L244" s="166">
        <f>IF($E245+T245&lt;61,0,IF($E245&lt;73,($E245-60+T245)*$D245/$E245*$F245,12*$D245/$E245*$F245))</f>
        <v>0</v>
      </c>
      <c r="M244" s="166">
        <f>IF($E245+T245&lt;73,0,IF($E245&lt;85,($E245-72+T245)*$D245/$E245*$F245,12*$D245/$E245*$F245))</f>
        <v>0</v>
      </c>
      <c r="N244" s="166">
        <f>IF($E245+T245&lt;85,0,IF($E245&lt;97,($E245-84+T245)*$D245/$E245*$F245,12*$D245/$E245*$F245))</f>
        <v>0</v>
      </c>
      <c r="O244" s="166">
        <f>IF($E245+T245&lt;97,0,IF($E245&lt;109,($E245-96+T245)*$D245/$E245*$F245,12*$D245/$E245*$F245))</f>
        <v>0</v>
      </c>
      <c r="P244" s="405">
        <f>IF($E245+T245&lt;109,0,IF($E245&gt;121,($E245-108+T245)*$D245/$E245*$F245,12*$D245/$E245*$F245))</f>
        <v>0</v>
      </c>
      <c r="Q244" s="168">
        <f>SUM(G244:P244)</f>
        <v>0</v>
      </c>
      <c r="T244" s="156"/>
    </row>
    <row r="245" spans="1:20" ht="13" hidden="1" outlineLevel="1" collapsed="1">
      <c r="A245" s="77">
        <v>10</v>
      </c>
      <c r="B245" s="32"/>
      <c r="C245" s="33"/>
      <c r="D245" s="34"/>
      <c r="E245" s="35">
        <v>36</v>
      </c>
      <c r="F245" s="36">
        <v>1</v>
      </c>
      <c r="G245" s="169">
        <f>IFERROR(HLOOKUP(G$215,$G243:$P244,2),0)</f>
        <v>0</v>
      </c>
      <c r="H245" s="169">
        <f t="shared" ref="H245:P245" si="37">IFERROR(HLOOKUP(H$215,$G243:$P244,2),0)</f>
        <v>0</v>
      </c>
      <c r="I245" s="169">
        <f t="shared" si="37"/>
        <v>0</v>
      </c>
      <c r="J245" s="169">
        <f t="shared" si="37"/>
        <v>0</v>
      </c>
      <c r="K245" s="169">
        <f t="shared" si="37"/>
        <v>0</v>
      </c>
      <c r="L245" s="169">
        <f t="shared" si="37"/>
        <v>0</v>
      </c>
      <c r="M245" s="169">
        <f t="shared" si="37"/>
        <v>0</v>
      </c>
      <c r="N245" s="169">
        <f t="shared" si="37"/>
        <v>0</v>
      </c>
      <c r="O245" s="169">
        <f t="shared" si="37"/>
        <v>0</v>
      </c>
      <c r="P245" s="403">
        <f t="shared" si="37"/>
        <v>0</v>
      </c>
      <c r="Q245" s="130">
        <f>SUM(G245:P245)</f>
        <v>0</v>
      </c>
      <c r="R245" s="71">
        <f>Q244-Q245</f>
        <v>0</v>
      </c>
      <c r="T245" s="156">
        <f>IF(ISBLANK(C245),0,MONTH(C245))</f>
        <v>0</v>
      </c>
    </row>
    <row r="246" spans="1:20" ht="14.5" hidden="1" outlineLevel="2">
      <c r="A246" s="77"/>
      <c r="B246" s="157"/>
      <c r="C246" s="158"/>
      <c r="D246" s="159"/>
      <c r="E246" s="160"/>
      <c r="F246" s="161"/>
      <c r="G246" s="163">
        <f>YEAR(C248)</f>
        <v>1900</v>
      </c>
      <c r="H246" s="163">
        <f t="shared" ref="H246:P246" si="38">G246+1</f>
        <v>1901</v>
      </c>
      <c r="I246" s="163">
        <f t="shared" si="38"/>
        <v>1902</v>
      </c>
      <c r="J246" s="163">
        <f t="shared" si="38"/>
        <v>1903</v>
      </c>
      <c r="K246" s="163">
        <f t="shared" si="38"/>
        <v>1904</v>
      </c>
      <c r="L246" s="163">
        <f t="shared" si="38"/>
        <v>1905</v>
      </c>
      <c r="M246" s="163">
        <f t="shared" si="38"/>
        <v>1906</v>
      </c>
      <c r="N246" s="163">
        <f t="shared" si="38"/>
        <v>1907</v>
      </c>
      <c r="O246" s="163">
        <f t="shared" si="38"/>
        <v>1908</v>
      </c>
      <c r="P246" s="404">
        <f t="shared" si="38"/>
        <v>1909</v>
      </c>
      <c r="Q246" s="130"/>
      <c r="T246" s="156"/>
    </row>
    <row r="247" spans="1:20" ht="14.5" hidden="1" outlineLevel="2">
      <c r="A247" s="77"/>
      <c r="B247" s="157"/>
      <c r="C247" s="158"/>
      <c r="D247" s="159"/>
      <c r="E247" s="160"/>
      <c r="F247" s="161"/>
      <c r="G247" s="166">
        <f>IF($E248+T248&lt;13,$D248*F248,(12-T248)*$D248/$E248*$F248)</f>
        <v>0</v>
      </c>
      <c r="H247" s="166">
        <f>IF($E248+T248&lt;13,0,IF(($E248-12+T248)&lt;12,($E248-12+T248)*$D248/$E248*$F248,12*$D248/$E248*$F248))</f>
        <v>0</v>
      </c>
      <c r="I247" s="166">
        <f>IF($E248+T248&lt;25,0,IF(($E248-24+T248)&lt;12,($E248-24+T248)*$D248/$E248*$F248,12*$D248/$E248*$F248))</f>
        <v>0</v>
      </c>
      <c r="J247" s="166">
        <f>IF($E248+T248&lt;37,0,IF(($E248-36+T248)&lt;12,($E248-36+T248)*$D248/$E248*$F248,12*$D248/$E248*$F248))</f>
        <v>0</v>
      </c>
      <c r="K247" s="166">
        <f>IF($E248+T248&lt;49,0,IF($E248&lt;60,($E248-48+T248)*$D248/$E248*$F248,12*$D248/$E248*$F248))</f>
        <v>0</v>
      </c>
      <c r="L247" s="166">
        <f>IF($E248+T248&lt;61,0,IF($E248&lt;73,($E248-60+T248)*$D248/$E248*$F248,12*$D248/$E248*$F248))</f>
        <v>0</v>
      </c>
      <c r="M247" s="166">
        <f>IF($E248+T248&lt;73,0,IF($E248&lt;85,($E248-72+T248)*$D248/$E248*$F248,12*$D248/$E248*$F248))</f>
        <v>0</v>
      </c>
      <c r="N247" s="166">
        <f>IF($E248+T248&lt;85,0,IF($E248&lt;97,($E248-84+T248)*$D248/$E248*$F248,12*$D248/$E248*$F248))</f>
        <v>0</v>
      </c>
      <c r="O247" s="166">
        <f>IF($E248+T248&lt;97,0,IF($E248&lt;109,($E248-96+T248)*$D248/$E248*$F248,12*$D248/$E248*$F248))</f>
        <v>0</v>
      </c>
      <c r="P247" s="405">
        <f>IF($E248+T248&lt;109,0,IF($E248&gt;121,($E248-108+T248)*$D248/$E248*$F248,12*$D248/$E248*$F248))</f>
        <v>0</v>
      </c>
      <c r="Q247" s="168">
        <f>SUM(G247:P247)</f>
        <v>0</v>
      </c>
      <c r="T247" s="156"/>
    </row>
    <row r="248" spans="1:20" ht="13" hidden="1" outlineLevel="1" collapsed="1">
      <c r="A248" s="77">
        <v>11</v>
      </c>
      <c r="B248" s="32"/>
      <c r="C248" s="33"/>
      <c r="D248" s="34"/>
      <c r="E248" s="35">
        <v>36</v>
      </c>
      <c r="F248" s="36">
        <v>1</v>
      </c>
      <c r="G248" s="169">
        <f>IFERROR(HLOOKUP(G$215,$G246:$P247,2),0)</f>
        <v>0</v>
      </c>
      <c r="H248" s="169">
        <f t="shared" ref="H248:P248" si="39">IFERROR(HLOOKUP(H$215,$G246:$P247,2),0)</f>
        <v>0</v>
      </c>
      <c r="I248" s="169">
        <f t="shared" si="39"/>
        <v>0</v>
      </c>
      <c r="J248" s="169">
        <f t="shared" si="39"/>
        <v>0</v>
      </c>
      <c r="K248" s="169">
        <f t="shared" si="39"/>
        <v>0</v>
      </c>
      <c r="L248" s="169">
        <f t="shared" si="39"/>
        <v>0</v>
      </c>
      <c r="M248" s="169">
        <f t="shared" si="39"/>
        <v>0</v>
      </c>
      <c r="N248" s="169">
        <f t="shared" si="39"/>
        <v>0</v>
      </c>
      <c r="O248" s="169">
        <f t="shared" si="39"/>
        <v>0</v>
      </c>
      <c r="P248" s="403">
        <f t="shared" si="39"/>
        <v>0</v>
      </c>
      <c r="Q248" s="130">
        <f>SUM(G248:P248)</f>
        <v>0</v>
      </c>
      <c r="R248" s="71">
        <f>Q247-Q248</f>
        <v>0</v>
      </c>
      <c r="T248" s="156">
        <f>IF(ISBLANK(C248),0,MONTH(C248))</f>
        <v>0</v>
      </c>
    </row>
    <row r="249" spans="1:20" ht="14.5" hidden="1" outlineLevel="2">
      <c r="A249" s="77"/>
      <c r="B249" s="157"/>
      <c r="C249" s="158"/>
      <c r="D249" s="159"/>
      <c r="E249" s="160"/>
      <c r="F249" s="161"/>
      <c r="G249" s="163">
        <f>YEAR(C251)</f>
        <v>1900</v>
      </c>
      <c r="H249" s="163">
        <f t="shared" ref="H249:P249" si="40">G249+1</f>
        <v>1901</v>
      </c>
      <c r="I249" s="163">
        <f t="shared" si="40"/>
        <v>1902</v>
      </c>
      <c r="J249" s="163">
        <f t="shared" si="40"/>
        <v>1903</v>
      </c>
      <c r="K249" s="163">
        <f t="shared" si="40"/>
        <v>1904</v>
      </c>
      <c r="L249" s="163">
        <f t="shared" si="40"/>
        <v>1905</v>
      </c>
      <c r="M249" s="163">
        <f t="shared" si="40"/>
        <v>1906</v>
      </c>
      <c r="N249" s="163">
        <f t="shared" si="40"/>
        <v>1907</v>
      </c>
      <c r="O249" s="163">
        <f t="shared" si="40"/>
        <v>1908</v>
      </c>
      <c r="P249" s="404">
        <f t="shared" si="40"/>
        <v>1909</v>
      </c>
      <c r="Q249" s="130"/>
      <c r="T249" s="156"/>
    </row>
    <row r="250" spans="1:20" ht="14.5" hidden="1" outlineLevel="2">
      <c r="A250" s="77"/>
      <c r="B250" s="157"/>
      <c r="C250" s="158"/>
      <c r="D250" s="159"/>
      <c r="E250" s="160"/>
      <c r="F250" s="161"/>
      <c r="G250" s="166">
        <f>IF($E251+T251&lt;13,$D251*F251,(12-T251)*$D251/$E251*$F251)</f>
        <v>0</v>
      </c>
      <c r="H250" s="166">
        <f>IF($E251+T251&lt;13,0,IF(($E251-12+T251)&lt;12,($E251-12+T251)*$D251/$E251*$F251,12*$D251/$E251*$F251))</f>
        <v>0</v>
      </c>
      <c r="I250" s="166">
        <f>IF($E251+T251&lt;25,0,IF(($E251-24+T251)&lt;12,($E251-24+T251)*$D251/$E251*$F251,12*$D251/$E251*$F251))</f>
        <v>0</v>
      </c>
      <c r="J250" s="166">
        <f>IF($E251+T251&lt;37,0,IF(($E251-36+T251)&lt;12,($E251-36+T251)*$D251/$E251*$F251,12*$D251/$E251*$F251))</f>
        <v>0</v>
      </c>
      <c r="K250" s="166">
        <f>IF($E251+T251&lt;49,0,IF($E251&lt;60,($E251-48+T251)*$D251/$E251*$F251,12*$D251/$E251*$F251))</f>
        <v>0</v>
      </c>
      <c r="L250" s="166">
        <f>IF($E251+T251&lt;61,0,IF($E251&lt;73,($E251-60+T251)*$D251/$E251*$F251,12*$D251/$E251*$F251))</f>
        <v>0</v>
      </c>
      <c r="M250" s="166">
        <f>IF($E251+T251&lt;73,0,IF($E251&lt;85,($E251-72+T251)*$D251/$E251*$F251,12*$D251/$E251*$F251))</f>
        <v>0</v>
      </c>
      <c r="N250" s="166">
        <f>IF($E251+T251&lt;85,0,IF($E251&lt;97,($E251-84+T251)*$D251/$E251*$F251,12*$D251/$E251*$F251))</f>
        <v>0</v>
      </c>
      <c r="O250" s="166">
        <f>IF($E251+T251&lt;97,0,IF($E251&lt;109,($E251-96+T251)*$D251/$E251*$F251,12*$D251/$E251*$F251))</f>
        <v>0</v>
      </c>
      <c r="P250" s="405">
        <f>IF($E251+T251&lt;109,0,IF($E251&gt;121,($E251-108+T251)*$D251/$E251*$F251,12*$D251/$E251*$F251))</f>
        <v>0</v>
      </c>
      <c r="Q250" s="168">
        <f>SUM(G250:P250)</f>
        <v>0</v>
      </c>
      <c r="T250" s="156"/>
    </row>
    <row r="251" spans="1:20" ht="13" hidden="1" outlineLevel="1" collapsed="1">
      <c r="A251" s="77">
        <v>12</v>
      </c>
      <c r="B251" s="32"/>
      <c r="C251" s="33"/>
      <c r="D251" s="34"/>
      <c r="E251" s="35">
        <v>36</v>
      </c>
      <c r="F251" s="36">
        <v>1</v>
      </c>
      <c r="G251" s="169">
        <f>IFERROR(HLOOKUP(G$215,$G249:$P250,2),0)</f>
        <v>0</v>
      </c>
      <c r="H251" s="169">
        <f t="shared" ref="H251:P251" si="41">IFERROR(HLOOKUP(H$215,$G249:$P250,2),0)</f>
        <v>0</v>
      </c>
      <c r="I251" s="169">
        <f t="shared" si="41"/>
        <v>0</v>
      </c>
      <c r="J251" s="169">
        <f t="shared" si="41"/>
        <v>0</v>
      </c>
      <c r="K251" s="169">
        <f t="shared" si="41"/>
        <v>0</v>
      </c>
      <c r="L251" s="169">
        <f t="shared" si="41"/>
        <v>0</v>
      </c>
      <c r="M251" s="169">
        <f t="shared" si="41"/>
        <v>0</v>
      </c>
      <c r="N251" s="169">
        <f t="shared" si="41"/>
        <v>0</v>
      </c>
      <c r="O251" s="169">
        <f t="shared" si="41"/>
        <v>0</v>
      </c>
      <c r="P251" s="403">
        <f t="shared" si="41"/>
        <v>0</v>
      </c>
      <c r="Q251" s="130">
        <f>SUM(G251:P251)</f>
        <v>0</v>
      </c>
      <c r="R251" s="71">
        <f>Q250-Q251</f>
        <v>0</v>
      </c>
      <c r="T251" s="156">
        <f>IF(ISBLANK(C251),0,MONTH(C251))</f>
        <v>0</v>
      </c>
    </row>
    <row r="252" spans="1:20" ht="14.5" hidden="1" outlineLevel="4">
      <c r="A252" s="77"/>
      <c r="B252" s="157"/>
      <c r="C252" s="158"/>
      <c r="D252" s="159"/>
      <c r="E252" s="160"/>
      <c r="F252" s="161"/>
      <c r="G252" s="163">
        <f>YEAR(C254)</f>
        <v>1900</v>
      </c>
      <c r="H252" s="163">
        <f t="shared" ref="H252:P252" si="42">G252+1</f>
        <v>1901</v>
      </c>
      <c r="I252" s="163">
        <f t="shared" si="42"/>
        <v>1902</v>
      </c>
      <c r="J252" s="163">
        <f t="shared" si="42"/>
        <v>1903</v>
      </c>
      <c r="K252" s="163">
        <f t="shared" si="42"/>
        <v>1904</v>
      </c>
      <c r="L252" s="163">
        <f t="shared" si="42"/>
        <v>1905</v>
      </c>
      <c r="M252" s="163">
        <f t="shared" si="42"/>
        <v>1906</v>
      </c>
      <c r="N252" s="163">
        <f t="shared" si="42"/>
        <v>1907</v>
      </c>
      <c r="O252" s="163">
        <f t="shared" si="42"/>
        <v>1908</v>
      </c>
      <c r="P252" s="404">
        <f t="shared" si="42"/>
        <v>1909</v>
      </c>
      <c r="Q252" s="130"/>
      <c r="T252" s="156"/>
    </row>
    <row r="253" spans="1:20" ht="14.5" hidden="1" outlineLevel="4">
      <c r="A253" s="77"/>
      <c r="B253" s="157"/>
      <c r="C253" s="158"/>
      <c r="D253" s="159"/>
      <c r="E253" s="160"/>
      <c r="F253" s="161"/>
      <c r="G253" s="166">
        <f>IF($E254+T254&lt;13,$D254*F254,(12-T254)*$D254/$E254*$F254)</f>
        <v>0</v>
      </c>
      <c r="H253" s="166">
        <f>IF($E254+T254&lt;13,0,IF(($E254-12+T254)&lt;12,($E254-12+T254)*$D254/$E254*$F254,12*$D254/$E254*$F254))</f>
        <v>0</v>
      </c>
      <c r="I253" s="166">
        <f>IF($E254+T254&lt;25,0,IF(($E254-24+T254)&lt;12,($E254-24+T254)*$D254/$E254*$F254,12*$D254/$E254*$F254))</f>
        <v>0</v>
      </c>
      <c r="J253" s="166">
        <f>IF($E254+T254&lt;37,0,IF(($E254-36+T254)&lt;12,($E254-36+T254)*$D254/$E254*$F254,12*$D254/$E254*$F254))</f>
        <v>0</v>
      </c>
      <c r="K253" s="166">
        <f>IF($E254+T254&lt;49,0,IF($E254&lt;60,($E254-48+T254)*$D254/$E254*$F254,12*$D254/$E254*$F254))</f>
        <v>0</v>
      </c>
      <c r="L253" s="166">
        <f>IF($E254+T254&lt;61,0,IF($E254&lt;73,($E254-60+T254)*$D254/$E254*$F254,12*$D254/$E254*$F254))</f>
        <v>0</v>
      </c>
      <c r="M253" s="166">
        <f>IF($E254+T254&lt;73,0,IF($E254&lt;85,($E254-72+T254)*$D254/$E254*$F254,12*$D254/$E254*$F254))</f>
        <v>0</v>
      </c>
      <c r="N253" s="166">
        <f>IF($E254+T254&lt;85,0,IF($E254&lt;97,($E254-84+T254)*$D254/$E254*$F254,12*$D254/$E254*$F254))</f>
        <v>0</v>
      </c>
      <c r="O253" s="166">
        <f>IF($E254+T254&lt;97,0,IF($E254&lt;109,($E254-96+T254)*$D254/$E254*$F254,12*$D254/$E254*$F254))</f>
        <v>0</v>
      </c>
      <c r="P253" s="405">
        <f>IF($E254+T254&lt;109,0,IF($E254&lt;&gt;21,($E254-108+T254)*$D254/$E254*$F254,12*$D254/$E254*$F254))</f>
        <v>0</v>
      </c>
      <c r="Q253" s="168">
        <f>SUM(G253:P253)</f>
        <v>0</v>
      </c>
      <c r="T253" s="156"/>
    </row>
    <row r="254" spans="1:20" ht="13" hidden="1" outlineLevel="1" collapsed="1">
      <c r="A254" s="77">
        <v>13</v>
      </c>
      <c r="B254" s="32"/>
      <c r="C254" s="33"/>
      <c r="D254" s="34"/>
      <c r="E254" s="35">
        <v>36</v>
      </c>
      <c r="F254" s="36">
        <v>1</v>
      </c>
      <c r="G254" s="169">
        <f>IFERROR(HLOOKUP(G$215,$G252:$P253,2),0)</f>
        <v>0</v>
      </c>
      <c r="H254" s="169">
        <f t="shared" ref="H254:P254" si="43">IFERROR(HLOOKUP(H$215,$G252:$P253,2),0)</f>
        <v>0</v>
      </c>
      <c r="I254" s="169">
        <f t="shared" si="43"/>
        <v>0</v>
      </c>
      <c r="J254" s="169">
        <f t="shared" si="43"/>
        <v>0</v>
      </c>
      <c r="K254" s="169">
        <f t="shared" si="43"/>
        <v>0</v>
      </c>
      <c r="L254" s="169">
        <f t="shared" si="43"/>
        <v>0</v>
      </c>
      <c r="M254" s="169">
        <f t="shared" si="43"/>
        <v>0</v>
      </c>
      <c r="N254" s="169">
        <f t="shared" si="43"/>
        <v>0</v>
      </c>
      <c r="O254" s="169">
        <f t="shared" si="43"/>
        <v>0</v>
      </c>
      <c r="P254" s="403">
        <f t="shared" si="43"/>
        <v>0</v>
      </c>
      <c r="Q254" s="130">
        <f>SUM(G254:P254)</f>
        <v>0</v>
      </c>
      <c r="R254" s="71">
        <f>Q253-Q254</f>
        <v>0</v>
      </c>
      <c r="T254" s="156">
        <f>IF(ISBLANK(C254),0,MONTH(C254))</f>
        <v>0</v>
      </c>
    </row>
    <row r="255" spans="1:20" ht="14.5" hidden="1" outlineLevel="2">
      <c r="A255" s="77"/>
      <c r="B255" s="157"/>
      <c r="C255" s="158"/>
      <c r="D255" s="159"/>
      <c r="E255" s="160"/>
      <c r="F255" s="161"/>
      <c r="G255" s="163">
        <f>YEAR(C257)</f>
        <v>1900</v>
      </c>
      <c r="H255" s="163">
        <f t="shared" ref="H255:P255" si="44">G255+1</f>
        <v>1901</v>
      </c>
      <c r="I255" s="163">
        <f t="shared" si="44"/>
        <v>1902</v>
      </c>
      <c r="J255" s="163">
        <f t="shared" si="44"/>
        <v>1903</v>
      </c>
      <c r="K255" s="163">
        <f t="shared" si="44"/>
        <v>1904</v>
      </c>
      <c r="L255" s="163">
        <f t="shared" si="44"/>
        <v>1905</v>
      </c>
      <c r="M255" s="163">
        <f t="shared" si="44"/>
        <v>1906</v>
      </c>
      <c r="N255" s="163">
        <f t="shared" si="44"/>
        <v>1907</v>
      </c>
      <c r="O255" s="163">
        <f t="shared" si="44"/>
        <v>1908</v>
      </c>
      <c r="P255" s="404">
        <f t="shared" si="44"/>
        <v>1909</v>
      </c>
      <c r="Q255" s="130"/>
      <c r="T255" s="156"/>
    </row>
    <row r="256" spans="1:20" ht="14.5" hidden="1" outlineLevel="2">
      <c r="A256" s="77"/>
      <c r="B256" s="157"/>
      <c r="C256" s="158"/>
      <c r="D256" s="159"/>
      <c r="E256" s="160"/>
      <c r="F256" s="161"/>
      <c r="G256" s="166">
        <f>IF($E257+T257&lt;13,$D257*F257,(12-T257)*$D257/$E257*$F257)</f>
        <v>0</v>
      </c>
      <c r="H256" s="166">
        <f>IF($E257+T257&lt;13,0,IF(($E257-12+T257)&lt;12,($E257-12+T257)*$D257/$E257*$F257,12*$D257/$E257*$F257))</f>
        <v>0</v>
      </c>
      <c r="I256" s="166">
        <f>IF($E257+T257&lt;25,0,IF(($E257-24+T257)&lt;12,($E257-24+T257)*$D257/$E257*$F257,12*$D257/$E257*$F257))</f>
        <v>0</v>
      </c>
      <c r="J256" s="166">
        <f>IF($E257+T257&lt;37,0,IF(($E257-36+T257)&lt;12,($E257-36+T257)*$D257/$E257*$F257,12*$D257/$E257*$F257))</f>
        <v>0</v>
      </c>
      <c r="K256" s="166">
        <f>IF($E257+T257&lt;49,0,IF($E257&lt;60,($E257-48+T257)*$D257/$E257*$F257,12*$D257/$E257*$F257))</f>
        <v>0</v>
      </c>
      <c r="L256" s="166">
        <f>IF($E257+T257&lt;61,0,IF($E257&lt;73,($E257-60+T257)*$D257/$E257*$F257,12*$D257/$E257*$F257))</f>
        <v>0</v>
      </c>
      <c r="M256" s="166">
        <f>IF($E257+T257&lt;73,0,IF($E257&lt;85,($E257-72+T257)*$D257/$E257*$F257,12*$D257/$E257*$F257))</f>
        <v>0</v>
      </c>
      <c r="N256" s="166">
        <f>IF($E257+T257&lt;85,0,IF($E257&lt;97,($E257-84+T257)*$D257/$E257*$F257,12*$D257/$E257*$F257))</f>
        <v>0</v>
      </c>
      <c r="O256" s="166">
        <f>IF($E257+T257&lt;97,0,IF($E257&lt;109,($E257-96+T257)*$D257/$E257*$F257,12*$D257/$E257*$F257))</f>
        <v>0</v>
      </c>
      <c r="P256" s="405">
        <f>IF($E257+T257&lt;109,0,IF($E257&gt;121,($E257-108+T257)*$D257/$E257*$F257,12*$D257/$E257*$F257))</f>
        <v>0</v>
      </c>
      <c r="Q256" s="168">
        <f>SUM(G256:P256)</f>
        <v>0</v>
      </c>
      <c r="T256" s="156"/>
    </row>
    <row r="257" spans="1:20" ht="13" hidden="1" outlineLevel="1" collapsed="1">
      <c r="A257" s="77">
        <v>14</v>
      </c>
      <c r="B257" s="32"/>
      <c r="C257" s="33"/>
      <c r="D257" s="34"/>
      <c r="E257" s="35">
        <v>36</v>
      </c>
      <c r="F257" s="36">
        <v>1</v>
      </c>
      <c r="G257" s="169">
        <f>IFERROR(HLOOKUP(G$215,$G255:$P256,2),0)</f>
        <v>0</v>
      </c>
      <c r="H257" s="169">
        <f t="shared" ref="H257:P257" si="45">IFERROR(HLOOKUP(H$215,$G255:$P256,2),0)</f>
        <v>0</v>
      </c>
      <c r="I257" s="169">
        <f t="shared" si="45"/>
        <v>0</v>
      </c>
      <c r="J257" s="169">
        <f t="shared" si="45"/>
        <v>0</v>
      </c>
      <c r="K257" s="169">
        <f t="shared" si="45"/>
        <v>0</v>
      </c>
      <c r="L257" s="169">
        <f t="shared" si="45"/>
        <v>0</v>
      </c>
      <c r="M257" s="169">
        <f t="shared" si="45"/>
        <v>0</v>
      </c>
      <c r="N257" s="169">
        <f t="shared" si="45"/>
        <v>0</v>
      </c>
      <c r="O257" s="169">
        <f t="shared" si="45"/>
        <v>0</v>
      </c>
      <c r="P257" s="403">
        <f t="shared" si="45"/>
        <v>0</v>
      </c>
      <c r="Q257" s="130">
        <f>SUM(G257:P257)</f>
        <v>0</v>
      </c>
      <c r="R257" s="71">
        <f>Q256-Q257</f>
        <v>0</v>
      </c>
      <c r="T257" s="156">
        <f>IF(ISBLANK(C257),0,MONTH(C257))</f>
        <v>0</v>
      </c>
    </row>
    <row r="258" spans="1:20" ht="14.5" hidden="1" outlineLevel="2">
      <c r="A258" s="77"/>
      <c r="B258" s="157"/>
      <c r="C258" s="158"/>
      <c r="D258" s="159"/>
      <c r="E258" s="160"/>
      <c r="F258" s="161"/>
      <c r="G258" s="163">
        <f>YEAR(C260)</f>
        <v>1900</v>
      </c>
      <c r="H258" s="163">
        <f t="shared" ref="H258:P258" si="46">G258+1</f>
        <v>1901</v>
      </c>
      <c r="I258" s="163">
        <f t="shared" si="46"/>
        <v>1902</v>
      </c>
      <c r="J258" s="163">
        <f t="shared" si="46"/>
        <v>1903</v>
      </c>
      <c r="K258" s="163">
        <f t="shared" si="46"/>
        <v>1904</v>
      </c>
      <c r="L258" s="163">
        <f t="shared" si="46"/>
        <v>1905</v>
      </c>
      <c r="M258" s="163">
        <f t="shared" si="46"/>
        <v>1906</v>
      </c>
      <c r="N258" s="163">
        <f t="shared" si="46"/>
        <v>1907</v>
      </c>
      <c r="O258" s="163">
        <f t="shared" si="46"/>
        <v>1908</v>
      </c>
      <c r="P258" s="404">
        <f t="shared" si="46"/>
        <v>1909</v>
      </c>
      <c r="Q258" s="130"/>
      <c r="T258" s="156"/>
    </row>
    <row r="259" spans="1:20" ht="14.5" hidden="1" outlineLevel="2">
      <c r="A259" s="77"/>
      <c r="B259" s="157"/>
      <c r="C259" s="158"/>
      <c r="D259" s="159"/>
      <c r="E259" s="160"/>
      <c r="F259" s="161"/>
      <c r="G259" s="166">
        <f>IF($E260+T260&lt;13,$D260*F260,(12-T260)*$D260/$E260*$F260)</f>
        <v>0</v>
      </c>
      <c r="H259" s="166">
        <f>IF($E260+T260&lt;13,0,IF(($E260-12+T260)&lt;12,($E260-12+T260)*$D260/$E260*$F260,12*$D260/$E260*$F260))</f>
        <v>0</v>
      </c>
      <c r="I259" s="166">
        <f>IF($E260+T260&lt;25,0,IF(($E260-24+T260)&lt;12,($E260-24+T260)*$D260/$E260*$F260,12*$D260/$E260*$F260))</f>
        <v>0</v>
      </c>
      <c r="J259" s="166">
        <f>IF($E260+T260&lt;37,0,IF(($E260-36+T260)&lt;12,($E260-36+T260)*$D260/$E260*$F260,12*$D260/$E260*$F260))</f>
        <v>0</v>
      </c>
      <c r="K259" s="166">
        <f>IF($E260+T260&lt;49,0,IF($E260&lt;60,($E260-48+T260)*$D260/$E260*$F260,12*$D260/$E260*$F260))</f>
        <v>0</v>
      </c>
      <c r="L259" s="166">
        <f>IF($E260+T260&lt;61,0,IF($E260&lt;73,($E260-60+T260)*$D260/$E260*$F260,12*$D260/$E260*$F260))</f>
        <v>0</v>
      </c>
      <c r="M259" s="166">
        <f>IF($E260+T260&lt;73,0,IF($E260&lt;85,($E260-72+T260)*$D260/$E260*$F260,12*$D260/$E260*$F260))</f>
        <v>0</v>
      </c>
      <c r="N259" s="166">
        <f>IF($E260+T260&lt;85,0,IF($E260&lt;97,($E260-84+T260)*$D260/$E260*$F260,12*$D260/$E260*$F260))</f>
        <v>0</v>
      </c>
      <c r="O259" s="166">
        <f>IF($E260+T260&lt;97,0,IF($E260&lt;109,($E260-96+T260)*$D260/$E260*$F260,12*$D260/$E260*$F260))</f>
        <v>0</v>
      </c>
      <c r="P259" s="405">
        <f>IF($E260+T260&lt;109,0,IF($E260&gt;121,($E260-108+T260)*$D260/$E260*$F260,12*$D260/$E260*$F260))</f>
        <v>0</v>
      </c>
      <c r="Q259" s="168">
        <f>SUM(G259:P259)</f>
        <v>0</v>
      </c>
      <c r="T259" s="156"/>
    </row>
    <row r="260" spans="1:20" ht="13" hidden="1" outlineLevel="1" collapsed="1">
      <c r="A260" s="77">
        <v>15</v>
      </c>
      <c r="B260" s="32"/>
      <c r="C260" s="33"/>
      <c r="D260" s="34"/>
      <c r="E260" s="35">
        <v>36</v>
      </c>
      <c r="F260" s="36">
        <v>1</v>
      </c>
      <c r="G260" s="169">
        <f>IFERROR(HLOOKUP(G$215,$G258:$P259,2),0)</f>
        <v>0</v>
      </c>
      <c r="H260" s="169">
        <f t="shared" ref="H260:P260" si="47">IFERROR(HLOOKUP(H$215,$G258:$P259,2),0)</f>
        <v>0</v>
      </c>
      <c r="I260" s="169">
        <f t="shared" si="47"/>
        <v>0</v>
      </c>
      <c r="J260" s="169">
        <f t="shared" si="47"/>
        <v>0</v>
      </c>
      <c r="K260" s="169">
        <f t="shared" si="47"/>
        <v>0</v>
      </c>
      <c r="L260" s="169">
        <f t="shared" si="47"/>
        <v>0</v>
      </c>
      <c r="M260" s="169">
        <f t="shared" si="47"/>
        <v>0</v>
      </c>
      <c r="N260" s="169">
        <f t="shared" si="47"/>
        <v>0</v>
      </c>
      <c r="O260" s="169">
        <f t="shared" si="47"/>
        <v>0</v>
      </c>
      <c r="P260" s="403">
        <f t="shared" si="47"/>
        <v>0</v>
      </c>
      <c r="Q260" s="130">
        <f>SUM(G260:P260)</f>
        <v>0</v>
      </c>
      <c r="R260" s="71">
        <f>Q259-Q260</f>
        <v>0</v>
      </c>
      <c r="T260" s="156">
        <f>IF(ISBLANK(C260),0,MONTH(C260))</f>
        <v>0</v>
      </c>
    </row>
    <row r="261" spans="1:20" ht="13.5" hidden="1" customHeight="1" outlineLevel="3">
      <c r="A261" s="77"/>
      <c r="B261" s="157"/>
      <c r="C261" s="158"/>
      <c r="D261" s="159"/>
      <c r="E261" s="160"/>
      <c r="F261" s="161"/>
      <c r="G261" s="163">
        <f>YEAR(C263)</f>
        <v>1900</v>
      </c>
      <c r="H261" s="163">
        <f t="shared" ref="H261:P261" si="48">G261+1</f>
        <v>1901</v>
      </c>
      <c r="I261" s="163">
        <f t="shared" si="48"/>
        <v>1902</v>
      </c>
      <c r="J261" s="163">
        <f t="shared" si="48"/>
        <v>1903</v>
      </c>
      <c r="K261" s="163">
        <f t="shared" si="48"/>
        <v>1904</v>
      </c>
      <c r="L261" s="163">
        <f t="shared" si="48"/>
        <v>1905</v>
      </c>
      <c r="M261" s="163">
        <f t="shared" si="48"/>
        <v>1906</v>
      </c>
      <c r="N261" s="163">
        <f t="shared" si="48"/>
        <v>1907</v>
      </c>
      <c r="O261" s="163">
        <f t="shared" si="48"/>
        <v>1908</v>
      </c>
      <c r="P261" s="404">
        <f t="shared" si="48"/>
        <v>1909</v>
      </c>
      <c r="Q261" s="130"/>
      <c r="T261" s="156"/>
    </row>
    <row r="262" spans="1:20" ht="13.5" hidden="1" customHeight="1" outlineLevel="3">
      <c r="A262" s="77"/>
      <c r="B262" s="157"/>
      <c r="C262" s="158"/>
      <c r="D262" s="159"/>
      <c r="E262" s="160"/>
      <c r="F262" s="161"/>
      <c r="G262" s="166">
        <f>IF($E263+T263&lt;13,$D263*F263,(12-T263)*$D263/$E263*$F263)</f>
        <v>0</v>
      </c>
      <c r="H262" s="166">
        <f>IF($E263+T263&lt;13,0,IF(($E263-12+T263)&lt;12,($E263-12+T263)*$D263/$E263*$F263,12*$D263/$E263*$F263))</f>
        <v>0</v>
      </c>
      <c r="I262" s="166">
        <f>IF($E263+T263&lt;25,0,IF(($E263-24+T263)&lt;12,($E263-24+T263)*$D263/$E263*$F263,12*$D263/$E263*$F263))</f>
        <v>0</v>
      </c>
      <c r="J262" s="166">
        <f>IF($E263+T263&lt;37,0,IF(($E263-36+T263)&lt;12,($E263-36+T263)*$D263/$E263*$F263,12*$D263/$E263*$F263))</f>
        <v>0</v>
      </c>
      <c r="K262" s="166">
        <f>IF($E263+T263&lt;49,0,IF($E263&lt;60,($E263-48+T263)*$D263/$E263*$F263,12*$D263/$E263*$F263))</f>
        <v>0</v>
      </c>
      <c r="L262" s="166">
        <f>IF($E263+T263&lt;61,0,IF($E263&lt;73,($E263-60+T263)*$D263/$E263*$F263,12*$D263/$E263*$F263))</f>
        <v>0</v>
      </c>
      <c r="M262" s="166">
        <f>IF($E263+T263&lt;73,0,IF($E263&lt;85,($E263-72+T263)*$D263/$E263*$F263,12*$D263/$E263*$F263))</f>
        <v>0</v>
      </c>
      <c r="N262" s="166">
        <f>IF($E263+T263&lt;85,0,IF($E263&lt;97,($E263-84+T263)*$D263/$E263*$F263,12*$D263/$E263*$F263))</f>
        <v>0</v>
      </c>
      <c r="O262" s="166">
        <f>IF($E263+T263&lt;97,0,IF($E263&lt;109,($E263-96+T263)*$D263/$E263*$F263,12*$D263/$E263*$F263))</f>
        <v>0</v>
      </c>
      <c r="P262" s="405">
        <f>IF($E263+T263&lt;109,0,IF($E263&gt;121,($E263-108+T263)*$D263/$E263*$F263,12*$D263/$E263*$F263))</f>
        <v>0</v>
      </c>
      <c r="Q262" s="168">
        <f>SUM(G262:P262)</f>
        <v>0</v>
      </c>
      <c r="T262" s="156"/>
    </row>
    <row r="263" spans="1:20" ht="13.5" hidden="1" customHeight="1" outlineLevel="1" collapsed="1">
      <c r="A263" s="77">
        <v>16</v>
      </c>
      <c r="B263" s="32"/>
      <c r="C263" s="33"/>
      <c r="D263" s="34"/>
      <c r="E263" s="35">
        <v>36</v>
      </c>
      <c r="F263" s="36">
        <v>1</v>
      </c>
      <c r="G263" s="169">
        <f>IFERROR(HLOOKUP(G$215,$G261:$P262,2),0)</f>
        <v>0</v>
      </c>
      <c r="H263" s="169">
        <f t="shared" ref="H263:P263" si="49">IFERROR(HLOOKUP(H$215,$G261:$P262,2),0)</f>
        <v>0</v>
      </c>
      <c r="I263" s="169">
        <f t="shared" si="49"/>
        <v>0</v>
      </c>
      <c r="J263" s="169">
        <f t="shared" si="49"/>
        <v>0</v>
      </c>
      <c r="K263" s="169">
        <f t="shared" si="49"/>
        <v>0</v>
      </c>
      <c r="L263" s="169">
        <f t="shared" si="49"/>
        <v>0</v>
      </c>
      <c r="M263" s="169">
        <f t="shared" si="49"/>
        <v>0</v>
      </c>
      <c r="N263" s="169">
        <f t="shared" si="49"/>
        <v>0</v>
      </c>
      <c r="O263" s="169">
        <f t="shared" si="49"/>
        <v>0</v>
      </c>
      <c r="P263" s="403">
        <f t="shared" si="49"/>
        <v>0</v>
      </c>
      <c r="Q263" s="130">
        <f>SUM(G263:P263)</f>
        <v>0</v>
      </c>
      <c r="R263" s="71">
        <f>Q262-Q263</f>
        <v>0</v>
      </c>
      <c r="T263" s="156">
        <f>IF(ISBLANK(C263),0,MONTH(C263))</f>
        <v>0</v>
      </c>
    </row>
    <row r="264" spans="1:20" ht="14.5" hidden="1" outlineLevel="3">
      <c r="A264" s="77"/>
      <c r="B264" s="157"/>
      <c r="C264" s="158"/>
      <c r="D264" s="159"/>
      <c r="E264" s="160"/>
      <c r="F264" s="161"/>
      <c r="G264" s="163">
        <f>YEAR(C266)</f>
        <v>1900</v>
      </c>
      <c r="H264" s="163">
        <f t="shared" ref="H264:P264" si="50">G264+1</f>
        <v>1901</v>
      </c>
      <c r="I264" s="163">
        <f t="shared" si="50"/>
        <v>1902</v>
      </c>
      <c r="J264" s="163">
        <f t="shared" si="50"/>
        <v>1903</v>
      </c>
      <c r="K264" s="163">
        <f t="shared" si="50"/>
        <v>1904</v>
      </c>
      <c r="L264" s="163">
        <f t="shared" si="50"/>
        <v>1905</v>
      </c>
      <c r="M264" s="163">
        <f t="shared" si="50"/>
        <v>1906</v>
      </c>
      <c r="N264" s="163">
        <f t="shared" si="50"/>
        <v>1907</v>
      </c>
      <c r="O264" s="163">
        <f t="shared" si="50"/>
        <v>1908</v>
      </c>
      <c r="P264" s="404">
        <f t="shared" si="50"/>
        <v>1909</v>
      </c>
      <c r="Q264" s="130"/>
      <c r="T264" s="156"/>
    </row>
    <row r="265" spans="1:20" ht="14.5" hidden="1" outlineLevel="3">
      <c r="A265" s="77"/>
      <c r="B265" s="157"/>
      <c r="C265" s="158"/>
      <c r="D265" s="159"/>
      <c r="E265" s="160"/>
      <c r="F265" s="161"/>
      <c r="G265" s="166">
        <f>IF($E266+T266&lt;13,$D266*F266,(12-T266)*$D266/$E266*$F266)</f>
        <v>0</v>
      </c>
      <c r="H265" s="166">
        <f>IF($E266+T266&lt;13,0,IF(($E266-12+T266)&lt;12,($E266-12+T266)*$D266/$E266*$F266,12*$D266/$E266*$F266))</f>
        <v>0</v>
      </c>
      <c r="I265" s="166">
        <f>IF($E266+T266&lt;25,0,IF(($E266-24+T266)&lt;12,($E266-24+T266)*$D266/$E266*$F266,12*$D266/$E266*$F266))</f>
        <v>0</v>
      </c>
      <c r="J265" s="166">
        <f>IF($E266+T266&lt;37,0,IF(($E266-36+T266)&lt;12,($E266-36+T266)*$D266/$E266*$F266,12*$D266/$E266*$F266))</f>
        <v>0</v>
      </c>
      <c r="K265" s="166">
        <f>IF($E266+T266&lt;49,0,IF($E266&lt;60,($E266-48+T266)*$D266/$E266*$F266,12*$D266/$E266*$F266))</f>
        <v>0</v>
      </c>
      <c r="L265" s="166">
        <f>IF($E266+T266&lt;61,0,IF($E266&lt;73,($E266-60+T266)*$D266/$E266*$F266,12*$D266/$E266*$F266))</f>
        <v>0</v>
      </c>
      <c r="M265" s="166">
        <f>IF($E266+T266&lt;73,0,IF($E266&lt;85,($E266-72+T266)*$D266/$E266*$F266,12*$D266/$E266*$F266))</f>
        <v>0</v>
      </c>
      <c r="N265" s="166">
        <f>IF($E266+T266&lt;85,0,IF($E266&lt;97,($E266-84+T266)*$D266/$E266*$F266,12*$D266/$E266*$F266))</f>
        <v>0</v>
      </c>
      <c r="O265" s="166">
        <f>IF($E266+T266&lt;97,0,IF($E266&lt;109,($E266-96+T266)*$D266/$E266*$F266,12*$D266/$E266*$F266))</f>
        <v>0</v>
      </c>
      <c r="P265" s="405">
        <f>IF($E266+T266&lt;109,0,IF($E266&gt;121,($E266-108+T266)*$D266/$E266*$F266,12*$D266/$E266*$F266))</f>
        <v>0</v>
      </c>
      <c r="Q265" s="168">
        <f>SUM(G265:P265)</f>
        <v>0</v>
      </c>
      <c r="T265" s="156"/>
    </row>
    <row r="266" spans="1:20" ht="14.25" hidden="1" customHeight="1" outlineLevel="1" collapsed="1">
      <c r="A266" s="77">
        <v>17</v>
      </c>
      <c r="B266" s="32"/>
      <c r="C266" s="33"/>
      <c r="D266" s="34"/>
      <c r="E266" s="35">
        <v>36</v>
      </c>
      <c r="F266" s="36">
        <v>1</v>
      </c>
      <c r="G266" s="169">
        <f>IFERROR(HLOOKUP(G$215,$G264:$P265,2),0)</f>
        <v>0</v>
      </c>
      <c r="H266" s="169">
        <f t="shared" ref="H266:P266" si="51">IFERROR(HLOOKUP(H$215,$G264:$P265,2),0)</f>
        <v>0</v>
      </c>
      <c r="I266" s="169">
        <f t="shared" si="51"/>
        <v>0</v>
      </c>
      <c r="J266" s="169">
        <f t="shared" si="51"/>
        <v>0</v>
      </c>
      <c r="K266" s="169">
        <f t="shared" si="51"/>
        <v>0</v>
      </c>
      <c r="L266" s="169">
        <f t="shared" si="51"/>
        <v>0</v>
      </c>
      <c r="M266" s="169">
        <f t="shared" si="51"/>
        <v>0</v>
      </c>
      <c r="N266" s="169">
        <f t="shared" si="51"/>
        <v>0</v>
      </c>
      <c r="O266" s="169">
        <f t="shared" si="51"/>
        <v>0</v>
      </c>
      <c r="P266" s="403">
        <f t="shared" si="51"/>
        <v>0</v>
      </c>
      <c r="Q266" s="130">
        <f>SUM(G266:P266)</f>
        <v>0</v>
      </c>
      <c r="R266" s="71">
        <f>Q265-Q266</f>
        <v>0</v>
      </c>
      <c r="T266" s="156">
        <f>IF(ISBLANK(C266),0,MONTH(C266))</f>
        <v>0</v>
      </c>
    </row>
    <row r="267" spans="1:20" ht="14.5" hidden="1" outlineLevel="3">
      <c r="A267" s="77"/>
      <c r="B267" s="157"/>
      <c r="C267" s="158"/>
      <c r="D267" s="159"/>
      <c r="E267" s="160"/>
      <c r="F267" s="161"/>
      <c r="G267" s="163">
        <f>YEAR(C269)</f>
        <v>1900</v>
      </c>
      <c r="H267" s="163">
        <f t="shared" ref="H267:P267" si="52">G267+1</f>
        <v>1901</v>
      </c>
      <c r="I267" s="163">
        <f t="shared" si="52"/>
        <v>1902</v>
      </c>
      <c r="J267" s="163">
        <f t="shared" si="52"/>
        <v>1903</v>
      </c>
      <c r="K267" s="163">
        <f t="shared" si="52"/>
        <v>1904</v>
      </c>
      <c r="L267" s="163">
        <f t="shared" si="52"/>
        <v>1905</v>
      </c>
      <c r="M267" s="163">
        <f t="shared" si="52"/>
        <v>1906</v>
      </c>
      <c r="N267" s="163">
        <f t="shared" si="52"/>
        <v>1907</v>
      </c>
      <c r="O267" s="163">
        <f t="shared" si="52"/>
        <v>1908</v>
      </c>
      <c r="P267" s="404">
        <f t="shared" si="52"/>
        <v>1909</v>
      </c>
      <c r="Q267" s="130"/>
      <c r="T267" s="156"/>
    </row>
    <row r="268" spans="1:20" ht="14.5" hidden="1" outlineLevel="3">
      <c r="A268" s="77"/>
      <c r="B268" s="157"/>
      <c r="C268" s="158"/>
      <c r="D268" s="159"/>
      <c r="E268" s="160"/>
      <c r="F268" s="161"/>
      <c r="G268" s="166">
        <f>IF($E269+T269&lt;13,$D269*F269,(12-T269)*$D269/$E269*$F269)</f>
        <v>0</v>
      </c>
      <c r="H268" s="166">
        <f>IF($E269+T269&lt;13,0,IF(($E269-12+T269)&lt;12,($E269-12+T269)*$D269/$E269*$F269,12*$D269/$E269*$F269))</f>
        <v>0</v>
      </c>
      <c r="I268" s="166">
        <f>IF($E269+T269&lt;25,0,IF(($E269-24+T269)&lt;12,($E269-24+T269)*$D269/$E269*$F269,12*$D269/$E269*$F269))</f>
        <v>0</v>
      </c>
      <c r="J268" s="166">
        <f>IF($E269+T269&lt;37,0,IF(($E269-36+T269)&lt;12,($E269-36+T269)*$D269/$E269*$F269,12*$D269/$E269*$F269))</f>
        <v>0</v>
      </c>
      <c r="K268" s="166">
        <f>IF($E269+T269&lt;49,0,IF($E269&lt;60,($E269-48+T269)*$D269/$E269*$F269,12*$D269/$E269*$F269))</f>
        <v>0</v>
      </c>
      <c r="L268" s="166">
        <f>IF($E269+T269&lt;61,0,IF($E269&lt;73,($E269-60+T269)*$D269/$E269*$F269,12*$D269/$E269*$F269))</f>
        <v>0</v>
      </c>
      <c r="M268" s="166">
        <f>IF($E269+T269&lt;73,0,IF($E269&lt;85,($E269-72+T269)*$D269/$E269*$F269,12*$D269/$E269*$F269))</f>
        <v>0</v>
      </c>
      <c r="N268" s="166">
        <f>IF($E269+T269&lt;85,0,IF($E269&lt;97,($E269-84+T269)*$D269/$E269*$F269,12*$D269/$E269*$F269))</f>
        <v>0</v>
      </c>
      <c r="O268" s="166">
        <f>IF($E269+T269&lt;97,0,IF($E269&lt;109,($E269-96+T269)*$D269/$E269*$F269,12*$D269/$E269*$F269))</f>
        <v>0</v>
      </c>
      <c r="P268" s="405">
        <f>IF($E269+T269&lt;109,0,IF($E269&gt;121,($E269-108+T269)*$D269/$E269*$F269,12*$D269/$E269*$F269))</f>
        <v>0</v>
      </c>
      <c r="Q268" s="168">
        <f>SUM(G268:P268)</f>
        <v>0</v>
      </c>
      <c r="T268" s="156"/>
    </row>
    <row r="269" spans="1:20" ht="13" hidden="1" outlineLevel="1" collapsed="1">
      <c r="A269" s="77">
        <v>18</v>
      </c>
      <c r="B269" s="32"/>
      <c r="C269" s="33"/>
      <c r="D269" s="34"/>
      <c r="E269" s="35">
        <v>36</v>
      </c>
      <c r="F269" s="36">
        <v>1</v>
      </c>
      <c r="G269" s="169">
        <f>IFERROR(HLOOKUP(G$215,$G267:$P268,2),0)</f>
        <v>0</v>
      </c>
      <c r="H269" s="169">
        <f t="shared" ref="H269:P269" si="53">IFERROR(HLOOKUP(H$215,$G267:$P268,2),0)</f>
        <v>0</v>
      </c>
      <c r="I269" s="169">
        <f t="shared" si="53"/>
        <v>0</v>
      </c>
      <c r="J269" s="169">
        <f t="shared" si="53"/>
        <v>0</v>
      </c>
      <c r="K269" s="169">
        <f t="shared" si="53"/>
        <v>0</v>
      </c>
      <c r="L269" s="169">
        <f t="shared" si="53"/>
        <v>0</v>
      </c>
      <c r="M269" s="169">
        <f t="shared" si="53"/>
        <v>0</v>
      </c>
      <c r="N269" s="169">
        <f t="shared" si="53"/>
        <v>0</v>
      </c>
      <c r="O269" s="169">
        <f t="shared" si="53"/>
        <v>0</v>
      </c>
      <c r="P269" s="403">
        <f t="shared" si="53"/>
        <v>0</v>
      </c>
      <c r="Q269" s="130">
        <f>SUM(G269:P269)</f>
        <v>0</v>
      </c>
      <c r="R269" s="71">
        <f>Q268-Q269</f>
        <v>0</v>
      </c>
      <c r="T269" s="156">
        <f>IF(ISBLANK(C269),0,MONTH(C269))</f>
        <v>0</v>
      </c>
    </row>
    <row r="270" spans="1:20" ht="14.5" hidden="1" outlineLevel="3">
      <c r="A270" s="77"/>
      <c r="B270" s="157"/>
      <c r="C270" s="158"/>
      <c r="D270" s="159"/>
      <c r="E270" s="160"/>
      <c r="F270" s="161"/>
      <c r="G270" s="163">
        <f>YEAR(C272)</f>
        <v>1900</v>
      </c>
      <c r="H270" s="163">
        <f t="shared" ref="H270:P270" si="54">G270+1</f>
        <v>1901</v>
      </c>
      <c r="I270" s="163">
        <f t="shared" si="54"/>
        <v>1902</v>
      </c>
      <c r="J270" s="163">
        <f t="shared" si="54"/>
        <v>1903</v>
      </c>
      <c r="K270" s="163">
        <f t="shared" si="54"/>
        <v>1904</v>
      </c>
      <c r="L270" s="163">
        <f t="shared" si="54"/>
        <v>1905</v>
      </c>
      <c r="M270" s="163">
        <f t="shared" si="54"/>
        <v>1906</v>
      </c>
      <c r="N270" s="163">
        <f t="shared" si="54"/>
        <v>1907</v>
      </c>
      <c r="O270" s="163">
        <f t="shared" si="54"/>
        <v>1908</v>
      </c>
      <c r="P270" s="404">
        <f t="shared" si="54"/>
        <v>1909</v>
      </c>
      <c r="Q270" s="130"/>
      <c r="T270" s="156"/>
    </row>
    <row r="271" spans="1:20" ht="14.5" hidden="1" outlineLevel="3">
      <c r="A271" s="77"/>
      <c r="B271" s="157"/>
      <c r="C271" s="158"/>
      <c r="D271" s="159"/>
      <c r="E271" s="160"/>
      <c r="F271" s="161"/>
      <c r="G271" s="166">
        <f>IF($E272+T272&lt;13,$D272*F272,(12-T272)*$D272/$E272*$F272)</f>
        <v>0</v>
      </c>
      <c r="H271" s="166">
        <f>IF($E272+T272&lt;13,0,IF(($E272-12+T272)&lt;12,($E272-12+T272)*$D272/$E272*$F272,12*$D272/$E272*$F272))</f>
        <v>0</v>
      </c>
      <c r="I271" s="166">
        <f>IF($E272+T272&lt;25,0,IF(($E272-24+T272)&lt;12,($E272-24+T272)*$D272/$E272*$F272,12*$D272/$E272*$F272))</f>
        <v>0</v>
      </c>
      <c r="J271" s="166">
        <f>IF($E272+T272&lt;37,0,IF(($E272-36+T272)&lt;12,($E272-36+T272)*$D272/$E272*$F272,12*$D272/$E272*$F272))</f>
        <v>0</v>
      </c>
      <c r="K271" s="166">
        <f>IF($E272+T272&lt;49,0,IF($E272&lt;60,($E272-48+T272)*$D272/$E272*$F272,12*$D272/$E272*$F272))</f>
        <v>0</v>
      </c>
      <c r="L271" s="166">
        <f>IF($E272+T272&lt;61,0,IF($E272&lt;73,($E272-60+T272)*$D272/$E272*$F272,12*$D272/$E272*$F272))</f>
        <v>0</v>
      </c>
      <c r="M271" s="166">
        <f>IF($E272+T272&lt;73,0,IF($E272&lt;85,($E272-72+T272)*$D272/$E272*$F272,12*$D272/$E272*$F272))</f>
        <v>0</v>
      </c>
      <c r="N271" s="166">
        <f>IF($E272+T272&lt;85,0,IF($E272&lt;97,($E272-84+T272)*$D272/$E272*$F272,12*$D272/$E272*$F272))</f>
        <v>0</v>
      </c>
      <c r="O271" s="166">
        <f>IF($E272+T272&lt;97,0,IF($E272&lt;109,($E272-96+T272)*$D272/$E272*$F272,12*$D272/$E272*$F272))</f>
        <v>0</v>
      </c>
      <c r="P271" s="405">
        <f>IF($E272+T272&lt;109,0,IF($E272&gt;121,($E272-108+T272)*$D272/$E272*$F272,12*$D272/$E272*$F272))</f>
        <v>0</v>
      </c>
      <c r="Q271" s="168">
        <f>SUM(G271:P271)</f>
        <v>0</v>
      </c>
      <c r="T271" s="156"/>
    </row>
    <row r="272" spans="1:20" ht="13" hidden="1" outlineLevel="1" collapsed="1">
      <c r="A272" s="77">
        <v>19</v>
      </c>
      <c r="B272" s="32"/>
      <c r="C272" s="33"/>
      <c r="D272" s="34"/>
      <c r="E272" s="35">
        <v>36</v>
      </c>
      <c r="F272" s="36">
        <v>1</v>
      </c>
      <c r="G272" s="169">
        <f>IFERROR(HLOOKUP(G$215,$G270:$P271,2),0)</f>
        <v>0</v>
      </c>
      <c r="H272" s="169">
        <f t="shared" ref="H272:P272" si="55">IFERROR(HLOOKUP(H$215,$G270:$P271,2),0)</f>
        <v>0</v>
      </c>
      <c r="I272" s="169">
        <f t="shared" si="55"/>
        <v>0</v>
      </c>
      <c r="J272" s="169">
        <f t="shared" si="55"/>
        <v>0</v>
      </c>
      <c r="K272" s="169">
        <f t="shared" si="55"/>
        <v>0</v>
      </c>
      <c r="L272" s="169">
        <f t="shared" si="55"/>
        <v>0</v>
      </c>
      <c r="M272" s="169">
        <f t="shared" si="55"/>
        <v>0</v>
      </c>
      <c r="N272" s="169">
        <f t="shared" si="55"/>
        <v>0</v>
      </c>
      <c r="O272" s="169">
        <f t="shared" si="55"/>
        <v>0</v>
      </c>
      <c r="P272" s="403">
        <f t="shared" si="55"/>
        <v>0</v>
      </c>
      <c r="Q272" s="130">
        <f>SUM(G272:P272)</f>
        <v>0</v>
      </c>
      <c r="R272" s="71">
        <f>Q271-Q272</f>
        <v>0</v>
      </c>
      <c r="T272" s="156">
        <f>IF(ISBLANK(C272),0,MONTH(C272))</f>
        <v>0</v>
      </c>
    </row>
    <row r="273" spans="1:20" ht="14.5" hidden="1" outlineLevel="2">
      <c r="A273" s="77"/>
      <c r="B273" s="157"/>
      <c r="C273" s="158"/>
      <c r="D273" s="159"/>
      <c r="E273" s="160"/>
      <c r="F273" s="161"/>
      <c r="G273" s="163">
        <f>YEAR(C275)</f>
        <v>1900</v>
      </c>
      <c r="H273" s="163">
        <f t="shared" ref="H273:P273" si="56">G273+1</f>
        <v>1901</v>
      </c>
      <c r="I273" s="163">
        <f t="shared" si="56"/>
        <v>1902</v>
      </c>
      <c r="J273" s="163">
        <f t="shared" si="56"/>
        <v>1903</v>
      </c>
      <c r="K273" s="163">
        <f t="shared" si="56"/>
        <v>1904</v>
      </c>
      <c r="L273" s="163">
        <f t="shared" si="56"/>
        <v>1905</v>
      </c>
      <c r="M273" s="163">
        <f t="shared" si="56"/>
        <v>1906</v>
      </c>
      <c r="N273" s="163">
        <f t="shared" si="56"/>
        <v>1907</v>
      </c>
      <c r="O273" s="163">
        <f t="shared" si="56"/>
        <v>1908</v>
      </c>
      <c r="P273" s="404">
        <f t="shared" si="56"/>
        <v>1909</v>
      </c>
      <c r="Q273" s="130"/>
      <c r="T273" s="156"/>
    </row>
    <row r="274" spans="1:20" ht="14.5" hidden="1" outlineLevel="2">
      <c r="A274" s="77"/>
      <c r="B274" s="157"/>
      <c r="C274" s="158"/>
      <c r="D274" s="159"/>
      <c r="E274" s="160"/>
      <c r="F274" s="161"/>
      <c r="G274" s="166">
        <f>IF($E275+T275&lt;13,$D275*F275,(12-T275)*$D275/$E275*$F275)</f>
        <v>0</v>
      </c>
      <c r="H274" s="166">
        <f>IF($E275+T275&lt;13,0,IF(($E275-12+T275)&lt;12,($E275-12+T275)*$D275/$E275*$F275,12*$D275/$E275*$F275))</f>
        <v>0</v>
      </c>
      <c r="I274" s="166">
        <f>IF($E275+T275&lt;25,0,IF(($E275-24+T275)&lt;12,($E275-24+T275)*$D275/$E275*$F275,12*$D275/$E275*$F275))</f>
        <v>0</v>
      </c>
      <c r="J274" s="166">
        <f>IF($E275+T275&lt;37,0,IF(($E275-36+T275)&lt;12,($E275-36+T275)*$D275/$E275*$F275,12*$D275/$E275*$F275))</f>
        <v>0</v>
      </c>
      <c r="K274" s="166">
        <f>IF($E275+T275&lt;49,0,IF($E275&lt;60,($E275-48+T275)*$D275/$E275*$F275,12*$D275/$E275*$F275))</f>
        <v>0</v>
      </c>
      <c r="L274" s="166">
        <f>IF($E275+T275&lt;61,0,IF($E275&lt;73,($E275-60+T275)*$D275/$E275*$F275,12*$D275/$E275*$F275))</f>
        <v>0</v>
      </c>
      <c r="M274" s="166">
        <f>IF($E275+T275&lt;73,0,IF($E275&lt;85,($E275-72+T275)*$D275/$E275*$F275,12*$D275/$E275*$F275))</f>
        <v>0</v>
      </c>
      <c r="N274" s="166">
        <f>IF($E275+T275&lt;85,0,IF($E275&lt;97,($E275-84+T275)*$D275/$E275*$F275,12*$D275/$E275*$F275))</f>
        <v>0</v>
      </c>
      <c r="O274" s="166">
        <f>IF($E275+T275&lt;97,0,IF($E275&lt;109,($E275-96+T275)*$D275/$E275*$F275,12*$D275/$E275*$F275))</f>
        <v>0</v>
      </c>
      <c r="P274" s="405">
        <f>IF($E275+T275&lt;109,0,IF($E275&gt;121,($E275-108+T275)*$D275/$E275*$F275,12*$D275/$E275*$F275))</f>
        <v>0</v>
      </c>
      <c r="Q274" s="168">
        <f>SUM(G274:P274)</f>
        <v>0</v>
      </c>
      <c r="T274" s="156"/>
    </row>
    <row r="275" spans="1:20" ht="13.5" hidden="1" outlineLevel="1" collapsed="1" thickBot="1">
      <c r="A275" s="77">
        <v>20</v>
      </c>
      <c r="B275" s="32"/>
      <c r="C275" s="33"/>
      <c r="D275" s="34"/>
      <c r="E275" s="35">
        <v>36</v>
      </c>
      <c r="F275" s="36">
        <v>1</v>
      </c>
      <c r="G275" s="406">
        <f>IFERROR(HLOOKUP(G$215,$G273:$P274,2),0)</f>
        <v>0</v>
      </c>
      <c r="H275" s="406">
        <f t="shared" ref="H275:P275" si="57">IFERROR(HLOOKUP(H$215,$G273:$P274,2),0)</f>
        <v>0</v>
      </c>
      <c r="I275" s="406">
        <f t="shared" si="57"/>
        <v>0</v>
      </c>
      <c r="J275" s="406">
        <f t="shared" si="57"/>
        <v>0</v>
      </c>
      <c r="K275" s="406">
        <f t="shared" si="57"/>
        <v>0</v>
      </c>
      <c r="L275" s="406">
        <f t="shared" si="57"/>
        <v>0</v>
      </c>
      <c r="M275" s="406">
        <f t="shared" si="57"/>
        <v>0</v>
      </c>
      <c r="N275" s="406">
        <f t="shared" si="57"/>
        <v>0</v>
      </c>
      <c r="O275" s="406">
        <f t="shared" si="57"/>
        <v>0</v>
      </c>
      <c r="P275" s="407">
        <f t="shared" si="57"/>
        <v>0</v>
      </c>
      <c r="Q275" s="130">
        <f>SUM(G275:P275)</f>
        <v>0</v>
      </c>
      <c r="R275" s="71">
        <f>Q274-Q275</f>
        <v>0</v>
      </c>
      <c r="T275" s="156">
        <f>IF(ISBLANK(C275),0,MONTH(C275))</f>
        <v>0</v>
      </c>
    </row>
    <row r="276" spans="1:20" ht="13.5" collapsed="1" thickBot="1">
      <c r="A276" s="148" t="s">
        <v>6</v>
      </c>
      <c r="B276" s="170"/>
      <c r="C276" s="148"/>
      <c r="D276" s="171">
        <f>+D218+D221+D224+D227+D230+D233+D236+D239+D242+D245+D248+D251+D254+D257+D260+D263+D266+D269+D272+D275</f>
        <v>0</v>
      </c>
      <c r="E276" s="172"/>
      <c r="F276" s="173"/>
      <c r="G276" s="174">
        <f>G218+G221+G224+G227+G230+G233+G236+G239+G242+G245+G248+G251+G254+G257+G260+G263+G266+G269+G272+G275</f>
        <v>0</v>
      </c>
      <c r="H276" s="174">
        <f t="shared" ref="H276:Q276" si="58">H218+H221+H224+H227+H230+H233+H236+H239+H242+H245+H248+H251+H254+H257+H260+H263+H266+H269+H272+H275</f>
        <v>0</v>
      </c>
      <c r="I276" s="174">
        <f t="shared" si="58"/>
        <v>0</v>
      </c>
      <c r="J276" s="174">
        <f t="shared" si="58"/>
        <v>0</v>
      </c>
      <c r="K276" s="174">
        <f t="shared" si="58"/>
        <v>0</v>
      </c>
      <c r="L276" s="174">
        <f t="shared" si="58"/>
        <v>0</v>
      </c>
      <c r="M276" s="174">
        <f t="shared" si="58"/>
        <v>0</v>
      </c>
      <c r="N276" s="174">
        <f t="shared" si="58"/>
        <v>0</v>
      </c>
      <c r="O276" s="174">
        <f t="shared" si="58"/>
        <v>0</v>
      </c>
      <c r="P276" s="174">
        <f t="shared" si="58"/>
        <v>0</v>
      </c>
      <c r="Q276" s="174">
        <f t="shared" si="58"/>
        <v>0</v>
      </c>
      <c r="T276" s="104">
        <f>T218+T221+T224+T227+T230+T233+T236+T239+T242+T245+T248+T251+T254+T257+T260+T263+T266+T269+T272+T275</f>
        <v>0</v>
      </c>
    </row>
    <row r="277" spans="1:20">
      <c r="E277" s="70"/>
      <c r="F277" s="70"/>
      <c r="O277" s="44"/>
      <c r="P277" s="44"/>
    </row>
    <row r="278" spans="1:20">
      <c r="L278" s="402"/>
      <c r="M278" s="402"/>
    </row>
  </sheetData>
  <phoneticPr fontId="4" type="noConversion"/>
  <dataValidations xWindow="264" yWindow="446" count="3">
    <dataValidation operator="greaterThan" allowBlank="1" sqref="C273:C274 C216:C217 C219:C220 C222:C223 C225:C226 C228:C229 C231:C232 C234:C235 C237:C238 C240:C241 C243:C244 C246:C247 C249:C250 C252:C253 C255:C256 C258:C259 C261:C262 C264:C265 C267:C268 C270:C271" xr:uid="{00000000-0002-0000-0300-000000000000}"/>
    <dataValidation allowBlank="1" sqref="C275 C221 C224 C227 C218 C230 C233 C236 C239 C242 C245 C248 C251 C254 C257 C260 C263 C266 C269 C272" xr:uid="{00000000-0002-0000-0300-000001000000}"/>
    <dataValidation type="list" showInputMessage="1" showErrorMessage="1" promptTitle="Avskrivningstid i månader" prompt="Här väljs avskrivingstid för anläggningstillgången. " sqref="E218 E221 E224 E227 E230 E233 E236 E239 E242 E245 E248 E251 E254 E257 E260 E263 E266 E269 E272 E275" xr:uid="{00000000-0002-0000-0300-000002000000}">
      <formula1>$S$216:$S$218</formula1>
    </dataValidation>
  </dataValidations>
  <pageMargins left="0.70866141732283472" right="0.70866141732283472" top="0.35433070866141736" bottom="0.35433070866141736" header="0.31496062992125984" footer="0.31496062992125984"/>
  <pageSetup paperSize="9" scale="64"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2"/>
  <sheetViews>
    <sheetView zoomScaleNormal="100" workbookViewId="0">
      <selection activeCell="D18" sqref="D18"/>
    </sheetView>
  </sheetViews>
  <sheetFormatPr defaultColWidth="9.1796875" defaultRowHeight="13" outlineLevelCol="1"/>
  <cols>
    <col min="1" max="1" width="20.1796875" style="191" customWidth="1"/>
    <col min="2" max="2" width="8.54296875" style="191" customWidth="1"/>
    <col min="3" max="3" width="4" style="191" customWidth="1"/>
    <col min="4" max="4" width="9.453125" style="191" customWidth="1"/>
    <col min="5" max="6" width="10.1796875" style="191" bestFit="1" customWidth="1"/>
    <col min="7" max="7" width="10.1796875" style="191" customWidth="1"/>
    <col min="8" max="8" width="9.453125" style="191" customWidth="1"/>
    <col min="9" max="9" width="9.26953125" style="191" hidden="1" customWidth="1" outlineLevel="1"/>
    <col min="10" max="10" width="10.1796875" style="191" hidden="1" customWidth="1" outlineLevel="1"/>
    <col min="11" max="11" width="10.453125" style="191" hidden="1" customWidth="1" outlineLevel="1"/>
    <col min="12" max="12" width="9.26953125" style="191" hidden="1" customWidth="1" outlineLevel="1"/>
    <col min="13" max="13" width="9.1796875" style="191" hidden="1" customWidth="1" outlineLevel="1"/>
    <col min="14" max="14" width="11.26953125" style="191" bestFit="1" customWidth="1" collapsed="1"/>
    <col min="15" max="15" width="9.1796875" style="192"/>
    <col min="16" max="16" width="9.1796875" style="191"/>
    <col min="17" max="17" width="9.7265625" style="193" customWidth="1"/>
    <col min="18" max="18" width="9.7265625" style="193" bestFit="1" customWidth="1"/>
    <col min="19" max="21" width="9.1796875" style="191"/>
    <col min="22" max="22" width="12.453125" style="191" bestFit="1" customWidth="1"/>
    <col min="23" max="16384" width="9.1796875" style="191"/>
  </cols>
  <sheetData>
    <row r="1" spans="1:7" ht="20">
      <c r="A1" s="187"/>
      <c r="B1" s="188"/>
      <c r="C1" s="188"/>
      <c r="D1" s="189"/>
      <c r="E1" s="188"/>
      <c r="F1" s="190"/>
    </row>
    <row r="2" spans="1:7" ht="15.5">
      <c r="A2" s="194"/>
      <c r="B2" s="194"/>
      <c r="C2" s="194"/>
      <c r="D2" s="194"/>
      <c r="E2" s="194"/>
      <c r="F2" s="194"/>
    </row>
    <row r="3" spans="1:7" ht="18">
      <c r="A3" s="195" t="s">
        <v>20</v>
      </c>
      <c r="B3" s="196"/>
      <c r="C3" s="196"/>
      <c r="D3" s="196"/>
      <c r="E3" s="196"/>
      <c r="F3" s="197"/>
    </row>
    <row r="4" spans="1:7" ht="18">
      <c r="A4" s="2"/>
      <c r="B4" s="198"/>
      <c r="C4" s="198"/>
      <c r="D4" s="198"/>
      <c r="E4" s="198"/>
      <c r="F4" s="198"/>
    </row>
    <row r="5" spans="1:7" ht="14">
      <c r="A5" s="199"/>
      <c r="B5" s="200"/>
      <c r="C5" s="200"/>
      <c r="D5" s="200"/>
      <c r="E5" s="200"/>
      <c r="F5" s="200"/>
    </row>
    <row r="6" spans="1:7">
      <c r="A6" s="201" t="s">
        <v>1</v>
      </c>
      <c r="B6" s="2"/>
      <c r="C6" s="2"/>
      <c r="D6" s="1">
        <f>Sammanställning!B6</f>
        <v>0</v>
      </c>
      <c r="E6" s="2"/>
      <c r="F6" s="2"/>
    </row>
    <row r="7" spans="1:7">
      <c r="A7" s="201" t="s">
        <v>2</v>
      </c>
      <c r="B7" s="2"/>
      <c r="C7" s="2"/>
      <c r="D7" s="3">
        <f>Sammanställning!I3</f>
        <v>0</v>
      </c>
      <c r="E7" s="2"/>
      <c r="F7" s="2"/>
    </row>
    <row r="8" spans="1:7">
      <c r="A8" s="201" t="s">
        <v>34</v>
      </c>
      <c r="B8" s="2"/>
      <c r="C8" s="2"/>
      <c r="D8" s="1" t="s">
        <v>39</v>
      </c>
      <c r="E8" s="2"/>
      <c r="F8" s="2"/>
    </row>
    <row r="9" spans="1:7">
      <c r="A9" s="201" t="s">
        <v>48</v>
      </c>
      <c r="B9" s="2"/>
      <c r="C9" s="2"/>
      <c r="D9" s="2">
        <f>Sammanställning!G3</f>
        <v>0</v>
      </c>
      <c r="E9" s="2"/>
      <c r="F9" s="2"/>
    </row>
    <row r="10" spans="1:7">
      <c r="A10" s="201" t="s">
        <v>10</v>
      </c>
      <c r="B10" s="2"/>
      <c r="C10" s="2"/>
      <c r="D10" s="2">
        <f>Sammanställning!B3</f>
        <v>0</v>
      </c>
      <c r="E10" s="2"/>
      <c r="F10" s="2"/>
      <c r="G10" s="202"/>
    </row>
    <row r="11" spans="1:7">
      <c r="A11" s="201" t="s">
        <v>35</v>
      </c>
      <c r="B11" s="2"/>
      <c r="C11" s="2"/>
      <c r="D11" s="3">
        <f>Sammanställning!G6</f>
        <v>0</v>
      </c>
      <c r="E11" s="2"/>
      <c r="F11" s="2"/>
      <c r="G11" s="202"/>
    </row>
    <row r="12" spans="1:7">
      <c r="A12" s="201" t="s">
        <v>8</v>
      </c>
      <c r="B12" s="2"/>
      <c r="C12" s="2"/>
      <c r="D12" s="2" t="s">
        <v>36</v>
      </c>
      <c r="E12" s="2"/>
      <c r="F12" s="2"/>
    </row>
    <row r="13" spans="1:7" ht="14">
      <c r="A13" s="200"/>
      <c r="B13" s="200"/>
      <c r="C13" s="200"/>
      <c r="D13" s="200"/>
      <c r="E13" s="200"/>
      <c r="F13" s="200"/>
    </row>
    <row r="14" spans="1:7" ht="14">
      <c r="B14" s="200"/>
      <c r="C14" s="200"/>
      <c r="D14" s="200"/>
      <c r="E14" s="200"/>
      <c r="F14" s="200"/>
    </row>
    <row r="15" spans="1:7" ht="14">
      <c r="A15" s="200"/>
      <c r="B15" s="200"/>
      <c r="C15" s="200"/>
      <c r="D15" s="200"/>
      <c r="E15" s="200"/>
      <c r="F15" s="200"/>
    </row>
    <row r="16" spans="1:7">
      <c r="A16" s="201" t="s">
        <v>15</v>
      </c>
      <c r="B16" s="2"/>
      <c r="C16" s="2"/>
      <c r="D16" s="2"/>
      <c r="E16" s="2"/>
      <c r="F16" s="2"/>
      <c r="G16" s="2"/>
    </row>
    <row r="17" spans="1:15">
      <c r="A17" s="201"/>
      <c r="B17" s="2"/>
      <c r="C17" s="2"/>
      <c r="G17" s="2"/>
    </row>
    <row r="18" spans="1:15">
      <c r="A18" s="203"/>
      <c r="B18" s="204" t="s">
        <v>14</v>
      </c>
      <c r="C18" s="205" t="s">
        <v>9</v>
      </c>
      <c r="D18" s="206">
        <f>Sammanställning!I9</f>
        <v>2025</v>
      </c>
      <c r="E18" s="206">
        <f>Sammanställning!J9</f>
        <v>2026</v>
      </c>
      <c r="F18" s="206">
        <f>Sammanställning!K9</f>
        <v>2027</v>
      </c>
      <c r="G18" s="206">
        <f>Sammanställning!L9</f>
        <v>2028</v>
      </c>
      <c r="H18" s="206">
        <f>Sammanställning!M9</f>
        <v>2029</v>
      </c>
      <c r="I18" s="206">
        <f>Sammanställning!N9</f>
        <v>2030</v>
      </c>
      <c r="J18" s="206">
        <f>Sammanställning!O9</f>
        <v>2031</v>
      </c>
      <c r="K18" s="206">
        <f>Sammanställning!P9</f>
        <v>2032</v>
      </c>
      <c r="L18" s="206">
        <f>Sammanställning!Q9</f>
        <v>2033</v>
      </c>
      <c r="M18" s="206">
        <f>Sammanställning!R9</f>
        <v>2034</v>
      </c>
      <c r="N18" s="207" t="s">
        <v>6</v>
      </c>
    </row>
    <row r="19" spans="1:15">
      <c r="A19" s="208" t="s">
        <v>3</v>
      </c>
      <c r="B19" s="209"/>
      <c r="C19" s="209"/>
      <c r="D19" s="209"/>
      <c r="E19" s="209"/>
      <c r="F19" s="2"/>
      <c r="G19" s="2"/>
      <c r="N19" s="210"/>
    </row>
    <row r="20" spans="1:15">
      <c r="A20" s="211" t="s">
        <v>17</v>
      </c>
      <c r="B20" s="2"/>
      <c r="C20" s="2"/>
      <c r="D20" s="4">
        <f>Sammanställning!I13</f>
        <v>0</v>
      </c>
      <c r="E20" s="4">
        <f>Sammanställning!J13</f>
        <v>0</v>
      </c>
      <c r="F20" s="4">
        <f>Sammanställning!K13</f>
        <v>0</v>
      </c>
      <c r="G20" s="4">
        <f>Sammanställning!L13</f>
        <v>0</v>
      </c>
      <c r="H20" s="4">
        <f>Sammanställning!M13</f>
        <v>0</v>
      </c>
      <c r="I20" s="4">
        <f>Sammanställning!N13</f>
        <v>0</v>
      </c>
      <c r="J20" s="4">
        <f>Sammanställning!O13</f>
        <v>0</v>
      </c>
      <c r="K20" s="4">
        <f>Sammanställning!P13</f>
        <v>0</v>
      </c>
      <c r="L20" s="4">
        <f>Sammanställning!Q13</f>
        <v>0</v>
      </c>
      <c r="M20" s="4">
        <f>Sammanställning!R13</f>
        <v>0</v>
      </c>
      <c r="N20" s="212">
        <f>SUM(D20:M20)</f>
        <v>0</v>
      </c>
      <c r="O20" s="213"/>
    </row>
    <row r="21" spans="1:15">
      <c r="A21" s="211" t="s">
        <v>21</v>
      </c>
      <c r="B21" s="2"/>
      <c r="C21" s="201"/>
      <c r="D21" s="4">
        <f>Sammanställning!I15+Sammanställning!I16+Sammanställning!I17+Sammanställning!I18+Sammanställning!I19</f>
        <v>0</v>
      </c>
      <c r="E21" s="4">
        <f>Sammanställning!J15+Sammanställning!J16+Sammanställning!J17+Sammanställning!J18+Sammanställning!J19</f>
        <v>0</v>
      </c>
      <c r="F21" s="4">
        <f>Sammanställning!K15+Sammanställning!K16+Sammanställning!K17+Sammanställning!K18+Sammanställning!K19</f>
        <v>0</v>
      </c>
      <c r="G21" s="4">
        <f>Sammanställning!L15+Sammanställning!L16+Sammanställning!L17+Sammanställning!L18+Sammanställning!L19</f>
        <v>0</v>
      </c>
      <c r="H21" s="4">
        <f>Sammanställning!M15+Sammanställning!M16+Sammanställning!M17+Sammanställning!M18+Sammanställning!M19</f>
        <v>0</v>
      </c>
      <c r="I21" s="4">
        <f>Sammanställning!N15+Sammanställning!N16+Sammanställning!N17+Sammanställning!N18+Sammanställning!N19</f>
        <v>0</v>
      </c>
      <c r="J21" s="4">
        <f>Sammanställning!O15+Sammanställning!O16+Sammanställning!O17+Sammanställning!O18+Sammanställning!O19</f>
        <v>0</v>
      </c>
      <c r="K21" s="4">
        <f>Sammanställning!P15+Sammanställning!P16+Sammanställning!P17+Sammanställning!P18+Sammanställning!P19</f>
        <v>0</v>
      </c>
      <c r="L21" s="4">
        <f>Sammanställning!Q15+Sammanställning!Q16+Sammanställning!Q17+Sammanställning!Q18+Sammanställning!Q19</f>
        <v>0</v>
      </c>
      <c r="M21" s="4">
        <f>Sammanställning!R15+Sammanställning!R16+Sammanställning!R17+Sammanställning!R18+Sammanställning!R19</f>
        <v>0</v>
      </c>
      <c r="N21" s="212">
        <f>SUM(D21:M21)</f>
        <v>0</v>
      </c>
      <c r="O21" s="213"/>
    </row>
    <row r="22" spans="1:15">
      <c r="A22" s="211" t="s">
        <v>18</v>
      </c>
      <c r="B22" s="2"/>
      <c r="C22" s="2"/>
      <c r="D22" s="4">
        <f>Sammanställning!I27</f>
        <v>0</v>
      </c>
      <c r="E22" s="4">
        <f>Sammanställning!J27</f>
        <v>0</v>
      </c>
      <c r="F22" s="4">
        <f>Sammanställning!K27</f>
        <v>0</v>
      </c>
      <c r="G22" s="4">
        <f>Sammanställning!L27</f>
        <v>0</v>
      </c>
      <c r="H22" s="4">
        <f>Sammanställning!M27</f>
        <v>0</v>
      </c>
      <c r="I22" s="4">
        <f>Sammanställning!N27</f>
        <v>0</v>
      </c>
      <c r="J22" s="4">
        <f>Sammanställning!O27</f>
        <v>0</v>
      </c>
      <c r="K22" s="4">
        <f>Sammanställning!P27</f>
        <v>0</v>
      </c>
      <c r="L22" s="4">
        <f>Sammanställning!Q27</f>
        <v>0</v>
      </c>
      <c r="M22" s="4">
        <f>Sammanställning!R27</f>
        <v>0</v>
      </c>
      <c r="N22" s="212">
        <f>SUM(D22:M22)</f>
        <v>0</v>
      </c>
      <c r="O22" s="213"/>
    </row>
    <row r="23" spans="1:15">
      <c r="A23" s="211" t="s">
        <v>19</v>
      </c>
      <c r="B23" s="2"/>
      <c r="C23" s="2"/>
      <c r="D23" s="4">
        <f>Sammanställning!I31</f>
        <v>0</v>
      </c>
      <c r="E23" s="4">
        <f>Sammanställning!J31</f>
        <v>0</v>
      </c>
      <c r="F23" s="4">
        <f>Sammanställning!K31</f>
        <v>0</v>
      </c>
      <c r="G23" s="4">
        <f>Sammanställning!L31</f>
        <v>0</v>
      </c>
      <c r="H23" s="4">
        <f>Sammanställning!M31</f>
        <v>0</v>
      </c>
      <c r="I23" s="4">
        <f>Sammanställning!N31</f>
        <v>0</v>
      </c>
      <c r="J23" s="4">
        <f>Sammanställning!O31</f>
        <v>0</v>
      </c>
      <c r="K23" s="4">
        <f>Sammanställning!P31</f>
        <v>0</v>
      </c>
      <c r="L23" s="4">
        <f>Sammanställning!Q31</f>
        <v>0</v>
      </c>
      <c r="M23" s="4">
        <f>Sammanställning!R31</f>
        <v>0</v>
      </c>
      <c r="N23" s="212">
        <f>SUM(D23:M23)</f>
        <v>0</v>
      </c>
      <c r="O23" s="213"/>
    </row>
    <row r="24" spans="1:15">
      <c r="A24" s="414" t="s">
        <v>204</v>
      </c>
      <c r="B24" s="2"/>
      <c r="C24" s="2"/>
      <c r="D24" s="5">
        <f>Sammanställning!I43</f>
        <v>0</v>
      </c>
      <c r="E24" s="5">
        <f>Sammanställning!J43</f>
        <v>0</v>
      </c>
      <c r="F24" s="5">
        <f>Sammanställning!K43</f>
        <v>0</v>
      </c>
      <c r="G24" s="5">
        <f>Sammanställning!L43</f>
        <v>0</v>
      </c>
      <c r="H24" s="5">
        <f>Sammanställning!M43</f>
        <v>0</v>
      </c>
      <c r="I24" s="5">
        <f>Sammanställning!N43</f>
        <v>0</v>
      </c>
      <c r="J24" s="5">
        <f>Sammanställning!O43</f>
        <v>0</v>
      </c>
      <c r="K24" s="5">
        <f>Sammanställning!P43</f>
        <v>0</v>
      </c>
      <c r="L24" s="5">
        <f>Sammanställning!Q43</f>
        <v>0</v>
      </c>
      <c r="M24" s="5">
        <f>Sammanställning!R43</f>
        <v>0</v>
      </c>
      <c r="N24" s="212">
        <f>SUM(D24:M24)</f>
        <v>0</v>
      </c>
      <c r="O24" s="213"/>
    </row>
    <row r="25" spans="1:15">
      <c r="A25" s="208" t="s">
        <v>4</v>
      </c>
      <c r="B25" s="201"/>
      <c r="C25" s="201"/>
      <c r="D25" s="214">
        <f>SUM(D20:D24)</f>
        <v>0</v>
      </c>
      <c r="E25" s="214">
        <f t="shared" ref="E25:M25" si="0">SUM(E20:E24)</f>
        <v>0</v>
      </c>
      <c r="F25" s="214">
        <f t="shared" si="0"/>
        <v>0</v>
      </c>
      <c r="G25" s="214">
        <f t="shared" si="0"/>
        <v>0</v>
      </c>
      <c r="H25" s="214">
        <f t="shared" si="0"/>
        <v>0</v>
      </c>
      <c r="I25" s="214">
        <f t="shared" si="0"/>
        <v>0</v>
      </c>
      <c r="J25" s="214">
        <f t="shared" si="0"/>
        <v>0</v>
      </c>
      <c r="K25" s="214">
        <f t="shared" si="0"/>
        <v>0</v>
      </c>
      <c r="L25" s="214">
        <f t="shared" si="0"/>
        <v>0</v>
      </c>
      <c r="M25" s="214">
        <f t="shared" si="0"/>
        <v>0</v>
      </c>
      <c r="N25" s="215">
        <f>SUM(N20:N24)</f>
        <v>0</v>
      </c>
    </row>
    <row r="26" spans="1:15">
      <c r="A26" s="211"/>
      <c r="B26" s="2"/>
      <c r="C26" s="2"/>
      <c r="D26" s="4"/>
      <c r="E26" s="4"/>
      <c r="F26" s="2"/>
      <c r="G26" s="2"/>
      <c r="N26" s="216"/>
    </row>
    <row r="27" spans="1:15">
      <c r="A27" s="208" t="s">
        <v>0</v>
      </c>
      <c r="B27" s="2"/>
      <c r="C27" s="2"/>
      <c r="D27" s="4">
        <f>Sammanställning!I39</f>
        <v>0</v>
      </c>
      <c r="E27" s="4">
        <f>Sammanställning!J39</f>
        <v>0</v>
      </c>
      <c r="F27" s="4">
        <f>Sammanställning!K39</f>
        <v>0</v>
      </c>
      <c r="G27" s="4">
        <f>Sammanställning!L39</f>
        <v>0</v>
      </c>
      <c r="H27" s="4">
        <f>Sammanställning!M39</f>
        <v>0</v>
      </c>
      <c r="I27" s="4">
        <f>Sammanställning!N39</f>
        <v>0</v>
      </c>
      <c r="J27" s="4">
        <f>Sammanställning!O39</f>
        <v>0</v>
      </c>
      <c r="K27" s="4">
        <f>Sammanställning!P39</f>
        <v>0</v>
      </c>
      <c r="L27" s="4">
        <f>Sammanställning!Q39</f>
        <v>0</v>
      </c>
      <c r="M27" s="4">
        <f>Sammanställning!R39</f>
        <v>0</v>
      </c>
      <c r="N27" s="212">
        <f>SUM(D27:M27)</f>
        <v>0</v>
      </c>
    </row>
    <row r="28" spans="1:15">
      <c r="A28" s="201" t="s">
        <v>5</v>
      </c>
      <c r="B28" s="201"/>
      <c r="C28" s="2"/>
      <c r="D28" s="214">
        <f>D25+D27</f>
        <v>0</v>
      </c>
      <c r="E28" s="214">
        <f>E25+E27</f>
        <v>0</v>
      </c>
      <c r="F28" s="214">
        <f t="shared" ref="F28:N28" si="1">F25+F27</f>
        <v>0</v>
      </c>
      <c r="G28" s="214">
        <f t="shared" si="1"/>
        <v>0</v>
      </c>
      <c r="H28" s="214">
        <f t="shared" si="1"/>
        <v>0</v>
      </c>
      <c r="I28" s="214">
        <f t="shared" si="1"/>
        <v>0</v>
      </c>
      <c r="J28" s="214">
        <f t="shared" si="1"/>
        <v>0</v>
      </c>
      <c r="K28" s="214">
        <f t="shared" si="1"/>
        <v>0</v>
      </c>
      <c r="L28" s="214">
        <f t="shared" si="1"/>
        <v>0</v>
      </c>
      <c r="M28" s="214">
        <f t="shared" si="1"/>
        <v>0</v>
      </c>
      <c r="N28" s="214">
        <f t="shared" si="1"/>
        <v>0</v>
      </c>
    </row>
    <row r="29" spans="1:15">
      <c r="A29" s="2"/>
      <c r="B29" s="2"/>
      <c r="C29" s="2"/>
      <c r="D29" s="2"/>
      <c r="E29" s="2"/>
      <c r="F29" s="2"/>
      <c r="G29" s="2"/>
    </row>
    <row r="30" spans="1:15">
      <c r="A30" s="2"/>
      <c r="B30" s="2"/>
      <c r="C30" s="2"/>
      <c r="D30" s="2"/>
      <c r="E30" s="4"/>
      <c r="F30" s="4"/>
      <c r="G30" s="2"/>
      <c r="N30" s="218"/>
    </row>
    <row r="31" spans="1:15">
      <c r="A31" s="201" t="s">
        <v>16</v>
      </c>
      <c r="B31" s="2"/>
      <c r="C31" s="2"/>
      <c r="D31" s="2"/>
      <c r="E31" s="2"/>
      <c r="F31" s="2"/>
      <c r="G31" s="2"/>
    </row>
    <row r="32" spans="1:15">
      <c r="A32" s="201"/>
      <c r="B32" s="2"/>
      <c r="C32" s="2"/>
      <c r="D32" s="2"/>
      <c r="E32" s="2"/>
      <c r="F32" s="2"/>
      <c r="G32" s="2"/>
    </row>
    <row r="33" spans="1:20">
      <c r="A33" s="203"/>
      <c r="B33" s="219" t="s">
        <v>37</v>
      </c>
      <c r="C33" s="204"/>
      <c r="D33" s="206">
        <f>Sammanställning!I9</f>
        <v>2025</v>
      </c>
      <c r="E33" s="206">
        <f>Sammanställning!J9</f>
        <v>2026</v>
      </c>
      <c r="F33" s="206">
        <f>Sammanställning!K9</f>
        <v>2027</v>
      </c>
      <c r="G33" s="206">
        <f>Sammanställning!L9</f>
        <v>2028</v>
      </c>
      <c r="H33" s="206">
        <f>Sammanställning!M9</f>
        <v>2029</v>
      </c>
      <c r="I33" s="206">
        <f>Sammanställning!N9</f>
        <v>2030</v>
      </c>
      <c r="J33" s="206">
        <f>Sammanställning!O9</f>
        <v>2031</v>
      </c>
      <c r="K33" s="206">
        <f>Sammanställning!P9</f>
        <v>2032</v>
      </c>
      <c r="L33" s="206">
        <f>Sammanställning!Q9</f>
        <v>2033</v>
      </c>
      <c r="M33" s="206">
        <f>Sammanställning!R9</f>
        <v>2034</v>
      </c>
      <c r="N33" s="207" t="s">
        <v>6</v>
      </c>
    </row>
    <row r="34" spans="1:20">
      <c r="A34" s="211" t="s">
        <v>11</v>
      </c>
      <c r="B34" s="209"/>
      <c r="C34" s="209"/>
      <c r="D34" s="220">
        <f>Sammanställning!I50</f>
        <v>0</v>
      </c>
      <c r="E34" s="220">
        <f>Sammanställning!J50</f>
        <v>0</v>
      </c>
      <c r="F34" s="220">
        <f>Sammanställning!K50</f>
        <v>0</v>
      </c>
      <c r="G34" s="220">
        <f>Sammanställning!L50</f>
        <v>0</v>
      </c>
      <c r="H34" s="220">
        <f>Sammanställning!M50</f>
        <v>0</v>
      </c>
      <c r="I34" s="220">
        <f>Sammanställning!N50</f>
        <v>0</v>
      </c>
      <c r="J34" s="220">
        <f>Sammanställning!O50</f>
        <v>0</v>
      </c>
      <c r="K34" s="220">
        <f>Sammanställning!P50</f>
        <v>0</v>
      </c>
      <c r="L34" s="220">
        <f>Sammanställning!Q50</f>
        <v>0</v>
      </c>
      <c r="M34" s="220">
        <f>Sammanställning!R50</f>
        <v>0</v>
      </c>
      <c r="N34" s="212">
        <f>SUM(D34:M34)</f>
        <v>0</v>
      </c>
    </row>
    <row r="35" spans="1:20">
      <c r="A35" s="211" t="s">
        <v>11</v>
      </c>
      <c r="B35" s="2"/>
      <c r="C35" s="2"/>
      <c r="D35" s="220">
        <f>Sammanställning!I51</f>
        <v>0</v>
      </c>
      <c r="E35" s="220">
        <f>Sammanställning!J51</f>
        <v>0</v>
      </c>
      <c r="F35" s="220">
        <f>Sammanställning!K51</f>
        <v>0</v>
      </c>
      <c r="G35" s="220">
        <f>Sammanställning!L51</f>
        <v>0</v>
      </c>
      <c r="H35" s="220">
        <f>Sammanställning!M51</f>
        <v>0</v>
      </c>
      <c r="I35" s="220">
        <f>Sammanställning!N51</f>
        <v>0</v>
      </c>
      <c r="J35" s="220">
        <f>Sammanställning!O51</f>
        <v>0</v>
      </c>
      <c r="K35" s="220">
        <f>Sammanställning!P51</f>
        <v>0</v>
      </c>
      <c r="L35" s="220">
        <f>Sammanställning!Q51</f>
        <v>0</v>
      </c>
      <c r="M35" s="220">
        <f>Sammanställning!R51</f>
        <v>0</v>
      </c>
      <c r="N35" s="212">
        <f>SUM(D35:M35)</f>
        <v>0</v>
      </c>
    </row>
    <row r="36" spans="1:20">
      <c r="A36" s="211" t="s">
        <v>12</v>
      </c>
      <c r="B36" s="2"/>
      <c r="C36" s="201"/>
      <c r="D36" s="220">
        <f>Sammanställning!I52</f>
        <v>0</v>
      </c>
      <c r="E36" s="220">
        <f>Sammanställning!J52</f>
        <v>0</v>
      </c>
      <c r="F36" s="220">
        <f>Sammanställning!K52</f>
        <v>0</v>
      </c>
      <c r="G36" s="220">
        <f>Sammanställning!L52</f>
        <v>0</v>
      </c>
      <c r="H36" s="220">
        <f>Sammanställning!M52</f>
        <v>0</v>
      </c>
      <c r="I36" s="220">
        <f>Sammanställning!N52</f>
        <v>0</v>
      </c>
      <c r="J36" s="220">
        <f>Sammanställning!O52</f>
        <v>0</v>
      </c>
      <c r="K36" s="220">
        <f>Sammanställning!P52</f>
        <v>0</v>
      </c>
      <c r="L36" s="220">
        <f>Sammanställning!Q52</f>
        <v>0</v>
      </c>
      <c r="M36" s="220">
        <f>Sammanställning!R52</f>
        <v>0</v>
      </c>
      <c r="N36" s="212">
        <f>SUM(D36:M36)</f>
        <v>0</v>
      </c>
      <c r="Q36" s="221"/>
      <c r="R36" s="221"/>
      <c r="T36" s="222"/>
    </row>
    <row r="37" spans="1:20">
      <c r="A37" s="211" t="s">
        <v>12</v>
      </c>
      <c r="B37" s="2"/>
      <c r="C37" s="2"/>
      <c r="D37" s="220">
        <f>Sammanställning!I53</f>
        <v>0</v>
      </c>
      <c r="E37" s="220">
        <f>Sammanställning!J53</f>
        <v>0</v>
      </c>
      <c r="F37" s="220">
        <f>Sammanställning!K53</f>
        <v>0</v>
      </c>
      <c r="G37" s="220">
        <f>Sammanställning!L53</f>
        <v>0</v>
      </c>
      <c r="H37" s="220">
        <f>Sammanställning!M53</f>
        <v>0</v>
      </c>
      <c r="I37" s="220">
        <f>Sammanställning!N53</f>
        <v>0</v>
      </c>
      <c r="J37" s="220">
        <f>Sammanställning!O53</f>
        <v>0</v>
      </c>
      <c r="K37" s="220">
        <f>Sammanställning!P53</f>
        <v>0</v>
      </c>
      <c r="L37" s="220">
        <f>Sammanställning!Q53</f>
        <v>0</v>
      </c>
      <c r="M37" s="220">
        <f>Sammanställning!R53</f>
        <v>0</v>
      </c>
      <c r="N37" s="212">
        <f>SUM(D37:M37)</f>
        <v>0</v>
      </c>
    </row>
    <row r="38" spans="1:20">
      <c r="A38" s="415" t="s">
        <v>205</v>
      </c>
      <c r="B38" s="2"/>
      <c r="C38" s="2"/>
      <c r="D38" s="4">
        <f>D28-D34-D35-D36-D37</f>
        <v>0</v>
      </c>
      <c r="E38" s="5">
        <f t="shared" ref="E38:M38" si="2">E28-E34-E35-E36-E37</f>
        <v>0</v>
      </c>
      <c r="F38" s="5">
        <f t="shared" si="2"/>
        <v>0</v>
      </c>
      <c r="G38" s="5">
        <f t="shared" si="2"/>
        <v>0</v>
      </c>
      <c r="H38" s="5">
        <f t="shared" si="2"/>
        <v>0</v>
      </c>
      <c r="I38" s="5">
        <f t="shared" si="2"/>
        <v>0</v>
      </c>
      <c r="J38" s="5">
        <f t="shared" si="2"/>
        <v>0</v>
      </c>
      <c r="K38" s="5">
        <f t="shared" si="2"/>
        <v>0</v>
      </c>
      <c r="L38" s="5">
        <f t="shared" si="2"/>
        <v>0</v>
      </c>
      <c r="M38" s="5">
        <f t="shared" si="2"/>
        <v>0</v>
      </c>
      <c r="N38" s="217">
        <f>SUM(D38:M38)</f>
        <v>0</v>
      </c>
      <c r="O38" s="213"/>
    </row>
    <row r="39" spans="1:20">
      <c r="A39" s="201" t="s">
        <v>13</v>
      </c>
      <c r="B39" s="223"/>
      <c r="C39" s="209"/>
      <c r="D39" s="224">
        <f t="shared" ref="D39:N39" si="3">SUM(D34:D38)</f>
        <v>0</v>
      </c>
      <c r="E39" s="214">
        <f t="shared" si="3"/>
        <v>0</v>
      </c>
      <c r="F39" s="214">
        <f t="shared" si="3"/>
        <v>0</v>
      </c>
      <c r="G39" s="214">
        <f t="shared" si="3"/>
        <v>0</v>
      </c>
      <c r="H39" s="214">
        <f t="shared" si="3"/>
        <v>0</v>
      </c>
      <c r="I39" s="214">
        <f>SUM(I34:I38)</f>
        <v>0</v>
      </c>
      <c r="J39" s="214">
        <f>SUM(J34:J38)</f>
        <v>0</v>
      </c>
      <c r="K39" s="214">
        <f>SUM(K34:K38)</f>
        <v>0</v>
      </c>
      <c r="L39" s="214">
        <f>SUM(L34:L38)</f>
        <v>0</v>
      </c>
      <c r="M39" s="214">
        <f>SUM(M34:M38)</f>
        <v>0</v>
      </c>
      <c r="N39" s="214">
        <f t="shared" si="3"/>
        <v>0</v>
      </c>
    </row>
    <row r="40" spans="1:20">
      <c r="A40" s="2"/>
      <c r="B40" s="201"/>
      <c r="C40" s="2"/>
      <c r="D40" s="214"/>
      <c r="E40" s="214"/>
      <c r="F40" s="214"/>
      <c r="G40" s="2"/>
    </row>
    <row r="41" spans="1:20">
      <c r="A41" s="2"/>
      <c r="B41" s="2"/>
      <c r="C41" s="2"/>
      <c r="D41" s="2"/>
      <c r="E41" s="2"/>
      <c r="F41" s="2"/>
      <c r="G41" s="2"/>
    </row>
    <row r="42" spans="1:20">
      <c r="A42" s="2" t="s">
        <v>22</v>
      </c>
      <c r="B42" s="2"/>
      <c r="C42" s="2"/>
      <c r="D42" s="2"/>
      <c r="E42" s="2"/>
      <c r="F42" s="2"/>
      <c r="G42" s="2"/>
    </row>
    <row r="43" spans="1:20">
      <c r="A43" s="225"/>
      <c r="B43" s="225"/>
      <c r="C43" s="225"/>
      <c r="D43" s="225"/>
      <c r="E43" s="225"/>
      <c r="F43" s="225"/>
      <c r="G43" s="2"/>
    </row>
    <row r="44" spans="1:20">
      <c r="A44" s="226"/>
      <c r="B44" s="2"/>
      <c r="C44" s="2"/>
      <c r="D44" s="2"/>
      <c r="E44" s="2"/>
      <c r="F44" s="2"/>
      <c r="G44" s="2"/>
    </row>
    <row r="45" spans="1:20">
      <c r="A45" s="2"/>
      <c r="B45" s="2"/>
      <c r="C45" s="2"/>
      <c r="D45" s="2"/>
      <c r="E45" s="2"/>
      <c r="F45" s="2"/>
      <c r="G45" s="2"/>
    </row>
    <row r="46" spans="1:20">
      <c r="A46" s="2" t="s">
        <v>7</v>
      </c>
      <c r="B46" s="2"/>
      <c r="C46" s="2"/>
      <c r="D46" s="2" t="s">
        <v>38</v>
      </c>
      <c r="E46" s="2"/>
      <c r="F46" s="2"/>
      <c r="G46" s="2"/>
    </row>
    <row r="47" spans="1:20">
      <c r="A47" s="2"/>
      <c r="B47" s="2"/>
      <c r="C47" s="2"/>
      <c r="D47" s="2"/>
      <c r="E47" s="2"/>
      <c r="F47" s="2"/>
      <c r="G47" s="2"/>
    </row>
    <row r="48" spans="1:20">
      <c r="A48" s="226"/>
      <c r="B48" s="226"/>
      <c r="C48" s="2"/>
      <c r="D48" s="226"/>
      <c r="E48" s="226"/>
      <c r="F48" s="226"/>
      <c r="G48" s="2"/>
    </row>
    <row r="49" spans="1:7">
      <c r="A49" s="2"/>
      <c r="B49" s="2"/>
      <c r="C49" s="2"/>
      <c r="D49" s="2"/>
      <c r="E49" s="2"/>
      <c r="F49" s="2"/>
      <c r="G49" s="2"/>
    </row>
    <row r="50" spans="1:7">
      <c r="A50" s="226"/>
      <c r="B50" s="226"/>
      <c r="C50" s="2"/>
      <c r="D50" s="226"/>
      <c r="E50" s="226"/>
      <c r="F50" s="226"/>
      <c r="G50" s="2"/>
    </row>
    <row r="51" spans="1:7">
      <c r="A51" s="2" t="s">
        <v>23</v>
      </c>
      <c r="B51" s="2"/>
      <c r="C51" s="2"/>
      <c r="D51" s="2" t="s">
        <v>23</v>
      </c>
      <c r="E51" s="2"/>
      <c r="F51" s="2"/>
      <c r="G51" s="2"/>
    </row>
    <row r="53" spans="1:7">
      <c r="A53" s="2" t="s">
        <v>147</v>
      </c>
      <c r="B53" s="2"/>
    </row>
    <row r="54" spans="1:7">
      <c r="A54" s="2"/>
      <c r="B54" s="2"/>
    </row>
    <row r="55" spans="1:7">
      <c r="A55" s="226"/>
      <c r="B55" s="226"/>
    </row>
    <row r="56" spans="1:7">
      <c r="A56" s="2"/>
      <c r="B56" s="2"/>
    </row>
    <row r="57" spans="1:7">
      <c r="A57" s="226"/>
      <c r="B57" s="226"/>
    </row>
    <row r="58" spans="1:7">
      <c r="A58" s="2" t="s">
        <v>23</v>
      </c>
      <c r="B58" s="2"/>
    </row>
    <row r="59" spans="1:7">
      <c r="A59" s="2"/>
      <c r="B59" s="2"/>
    </row>
    <row r="60" spans="1:7">
      <c r="A60" s="2"/>
      <c r="B60" s="2"/>
    </row>
    <row r="61" spans="1:7">
      <c r="A61" s="2"/>
    </row>
    <row r="62" spans="1:7">
      <c r="A62" s="2"/>
    </row>
  </sheetData>
  <phoneticPr fontId="4" type="noConversion"/>
  <pageMargins left="0.74803149606299213" right="0.74803149606299213" top="0.98425196850393704" bottom="0.98425196850393704" header="0.51181102362204722" footer="0.51181102362204722"/>
  <pageSetup paperSize="9" scale="85" orientation="portrait" r:id="rId1"/>
  <headerFooter alignWithMargins="0"/>
  <ignoredErrors>
    <ignoredError sqref="D22:M23" unlockedFormula="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5"/>
  <sheetViews>
    <sheetView zoomScaleNormal="100" workbookViewId="0"/>
  </sheetViews>
  <sheetFormatPr defaultColWidth="9.1796875" defaultRowHeight="12.5" outlineLevelRow="1"/>
  <cols>
    <col min="1" max="1" width="32.54296875" style="44" customWidth="1"/>
    <col min="2" max="4" width="12" style="44" bestFit="1" customWidth="1"/>
    <col min="5" max="5" width="10.81640625" style="44" bestFit="1" customWidth="1"/>
    <col min="6" max="6" width="17" style="44" bestFit="1" customWidth="1"/>
    <col min="7" max="9" width="9.1796875" style="44"/>
    <col min="10" max="10" width="18" style="44" customWidth="1"/>
    <col min="11" max="16384" width="9.1796875" style="44"/>
  </cols>
  <sheetData>
    <row r="1" spans="1:14" ht="20">
      <c r="A1" s="175" t="s">
        <v>68</v>
      </c>
    </row>
    <row r="3" spans="1:14" ht="15.5">
      <c r="A3" s="39" t="s">
        <v>230</v>
      </c>
      <c r="B3" s="411"/>
      <c r="C3" s="411"/>
      <c r="D3" s="411"/>
    </row>
    <row r="4" spans="1:14">
      <c r="A4" s="413" t="s">
        <v>69</v>
      </c>
      <c r="B4" s="411"/>
      <c r="C4" s="411"/>
      <c r="D4" s="411"/>
    </row>
    <row r="5" spans="1:14">
      <c r="A5" s="413"/>
      <c r="B5" s="411"/>
      <c r="C5" s="411"/>
      <c r="D5" s="411"/>
    </row>
    <row r="6" spans="1:14">
      <c r="A6" s="413" t="s">
        <v>70</v>
      </c>
      <c r="B6" s="411"/>
      <c r="C6" s="411"/>
      <c r="D6" s="411"/>
    </row>
    <row r="7" spans="1:14">
      <c r="A7" s="419" t="s">
        <v>212</v>
      </c>
      <c r="B7" s="411"/>
      <c r="C7" s="411"/>
      <c r="D7" s="411"/>
    </row>
    <row r="8" spans="1:14" ht="13.5" thickBot="1">
      <c r="A8"/>
      <c r="B8" s="411"/>
      <c r="C8" s="411"/>
      <c r="D8" s="411"/>
      <c r="J8" s="412"/>
      <c r="K8"/>
      <c r="L8"/>
      <c r="M8"/>
      <c r="N8"/>
    </row>
    <row r="9" spans="1:14" ht="13.5" thickBot="1">
      <c r="A9" s="420" t="s">
        <v>71</v>
      </c>
      <c r="B9" s="421" t="s">
        <v>72</v>
      </c>
      <c r="C9" s="421" t="s">
        <v>73</v>
      </c>
      <c r="D9" s="422" t="s">
        <v>74</v>
      </c>
      <c r="J9"/>
      <c r="K9"/>
      <c r="L9"/>
      <c r="M9"/>
      <c r="N9"/>
    </row>
    <row r="10" spans="1:14" ht="13">
      <c r="A10" s="423" t="s">
        <v>213</v>
      </c>
      <c r="B10" s="431">
        <v>32700</v>
      </c>
      <c r="C10" s="431">
        <v>37155</v>
      </c>
      <c r="D10" s="432">
        <v>41500</v>
      </c>
      <c r="F10" s="417"/>
      <c r="G10" s="418"/>
      <c r="H10" s="416"/>
      <c r="J10" s="416"/>
      <c r="K10" s="412"/>
      <c r="L10" s="412"/>
      <c r="M10" s="412"/>
      <c r="N10"/>
    </row>
    <row r="11" spans="1:14">
      <c r="A11" s="423" t="s">
        <v>75</v>
      </c>
      <c r="B11" s="431">
        <v>35000</v>
      </c>
      <c r="C11" s="431">
        <v>48434.291581108831</v>
      </c>
      <c r="D11" s="432">
        <v>100000</v>
      </c>
      <c r="F11" s="417"/>
      <c r="G11" s="418"/>
      <c r="H11" s="416"/>
      <c r="I11" s="416"/>
      <c r="J11" s="416"/>
      <c r="K11" s="411"/>
      <c r="L11" s="411"/>
      <c r="M11" s="411"/>
      <c r="N11"/>
    </row>
    <row r="12" spans="1:14">
      <c r="A12" s="423" t="s">
        <v>214</v>
      </c>
      <c r="B12" s="431">
        <v>40400</v>
      </c>
      <c r="C12" s="431">
        <v>46249.01960784314</v>
      </c>
      <c r="D12" s="432">
        <v>57400</v>
      </c>
      <c r="F12" s="417"/>
      <c r="G12" s="418"/>
      <c r="H12" s="416"/>
      <c r="I12" s="416"/>
      <c r="J12" s="416"/>
      <c r="K12" s="411"/>
      <c r="L12" s="411"/>
      <c r="M12" s="411"/>
      <c r="N12"/>
    </row>
    <row r="13" spans="1:14">
      <c r="A13" s="423" t="s">
        <v>76</v>
      </c>
      <c r="B13" s="431">
        <v>33800</v>
      </c>
      <c r="C13" s="431">
        <v>44056.521739130432</v>
      </c>
      <c r="D13" s="432">
        <v>61900</v>
      </c>
      <c r="F13" s="417"/>
      <c r="G13" s="418"/>
      <c r="H13" s="416"/>
      <c r="I13" s="416"/>
      <c r="J13" s="416"/>
      <c r="K13" s="411"/>
      <c r="L13" s="411"/>
      <c r="M13" s="411"/>
      <c r="N13"/>
    </row>
    <row r="14" spans="1:14">
      <c r="A14" s="423" t="s">
        <v>77</v>
      </c>
      <c r="B14" s="431">
        <v>63900</v>
      </c>
      <c r="C14" s="431">
        <v>79465.71428571429</v>
      </c>
      <c r="D14" s="432">
        <v>142800</v>
      </c>
      <c r="F14" s="417"/>
      <c r="G14" s="418"/>
      <c r="H14" s="416"/>
      <c r="I14" s="416"/>
      <c r="J14" s="416"/>
      <c r="K14" s="411"/>
      <c r="L14" s="411"/>
      <c r="M14" s="411"/>
      <c r="N14"/>
    </row>
    <row r="15" spans="1:14">
      <c r="A15" s="423" t="s">
        <v>206</v>
      </c>
      <c r="B15" s="431">
        <v>25100</v>
      </c>
      <c r="C15" s="431">
        <v>31507.692307692309</v>
      </c>
      <c r="D15" s="432">
        <v>35000</v>
      </c>
      <c r="F15" s="417"/>
      <c r="G15" s="418"/>
      <c r="H15" s="416"/>
      <c r="I15" s="416"/>
      <c r="J15" s="416"/>
      <c r="K15" s="411"/>
      <c r="L15" s="411"/>
      <c r="M15" s="411"/>
      <c r="N15"/>
    </row>
    <row r="16" spans="1:14">
      <c r="A16" s="423" t="s">
        <v>215</v>
      </c>
      <c r="B16" s="431">
        <v>44616</v>
      </c>
      <c r="C16" s="431">
        <v>48348</v>
      </c>
      <c r="D16" s="432">
        <v>53200</v>
      </c>
      <c r="F16" s="417"/>
      <c r="G16" s="418"/>
      <c r="H16" s="416"/>
      <c r="I16" s="416"/>
      <c r="J16" s="416"/>
      <c r="K16" s="411"/>
      <c r="L16" s="411"/>
      <c r="M16" s="411"/>
      <c r="N16"/>
    </row>
    <row r="17" spans="1:14">
      <c r="A17" s="423" t="s">
        <v>200</v>
      </c>
      <c r="B17" s="431">
        <v>34300</v>
      </c>
      <c r="C17" s="431">
        <v>38897.560975609755</v>
      </c>
      <c r="D17" s="432">
        <v>43700</v>
      </c>
      <c r="F17" s="417"/>
      <c r="G17" s="418"/>
      <c r="H17" s="416"/>
      <c r="I17" s="416"/>
      <c r="J17" s="416"/>
      <c r="K17" s="411"/>
      <c r="L17" s="411"/>
      <c r="M17" s="411"/>
      <c r="N17"/>
    </row>
    <row r="18" spans="1:14">
      <c r="A18" s="423" t="s">
        <v>78</v>
      </c>
      <c r="B18" s="431">
        <v>35300</v>
      </c>
      <c r="C18" s="431">
        <v>41689.44197530864</v>
      </c>
      <c r="D18" s="432">
        <v>50000</v>
      </c>
      <c r="F18" s="417"/>
      <c r="G18" s="418"/>
      <c r="H18" s="416"/>
      <c r="I18" s="416"/>
      <c r="J18" s="416"/>
      <c r="K18" s="411"/>
      <c r="L18" s="411"/>
      <c r="M18" s="411"/>
      <c r="N18"/>
    </row>
    <row r="19" spans="1:14">
      <c r="A19" s="423" t="s">
        <v>79</v>
      </c>
      <c r="B19" s="431">
        <v>60200</v>
      </c>
      <c r="C19" s="431">
        <v>75712.5</v>
      </c>
      <c r="D19" s="432">
        <v>103500</v>
      </c>
      <c r="F19" s="417"/>
      <c r="G19" s="418"/>
      <c r="H19" s="416"/>
      <c r="I19" s="416"/>
      <c r="J19" s="416"/>
      <c r="K19" s="411"/>
      <c r="L19" s="411"/>
      <c r="M19" s="411"/>
      <c r="N19"/>
    </row>
    <row r="20" spans="1:14">
      <c r="A20" s="423" t="s">
        <v>216</v>
      </c>
      <c r="B20" s="431">
        <v>66200</v>
      </c>
      <c r="C20" s="431">
        <v>75388.888888888891</v>
      </c>
      <c r="D20" s="432">
        <v>93300</v>
      </c>
      <c r="F20" s="417"/>
      <c r="G20" s="418"/>
      <c r="H20" s="416"/>
      <c r="I20" s="416"/>
      <c r="J20" s="416"/>
      <c r="K20" s="411"/>
      <c r="L20" s="411"/>
      <c r="M20" s="411"/>
      <c r="N20"/>
    </row>
    <row r="21" spans="1:14">
      <c r="A21" s="440" t="s">
        <v>201</v>
      </c>
      <c r="B21" s="441" t="s">
        <v>223</v>
      </c>
      <c r="C21" s="431"/>
      <c r="D21" s="432"/>
      <c r="F21" s="417"/>
      <c r="G21" s="418"/>
      <c r="H21" s="416"/>
      <c r="I21" s="416"/>
      <c r="J21" s="416"/>
      <c r="K21" s="411"/>
      <c r="L21" s="411"/>
      <c r="M21" s="411"/>
      <c r="N21"/>
    </row>
    <row r="22" spans="1:14">
      <c r="A22" s="423" t="s">
        <v>202</v>
      </c>
      <c r="B22" s="431">
        <v>32000</v>
      </c>
      <c r="C22" s="431">
        <v>46784.789644012948</v>
      </c>
      <c r="D22" s="432">
        <v>64700</v>
      </c>
      <c r="F22" s="417"/>
      <c r="G22" s="418"/>
      <c r="H22" s="416"/>
      <c r="I22" s="416"/>
      <c r="J22" s="416"/>
      <c r="K22" s="411"/>
      <c r="L22" s="411"/>
      <c r="M22" s="411"/>
      <c r="N22"/>
    </row>
    <row r="23" spans="1:14">
      <c r="A23" s="423" t="s">
        <v>217</v>
      </c>
      <c r="B23" s="431">
        <v>39800</v>
      </c>
      <c r="C23" s="431">
        <v>48602.127659574471</v>
      </c>
      <c r="D23" s="432">
        <v>62500</v>
      </c>
      <c r="F23" s="417"/>
      <c r="G23" s="418"/>
      <c r="H23" s="416"/>
      <c r="I23" s="416"/>
      <c r="J23" s="416"/>
      <c r="K23" s="411"/>
      <c r="L23" s="411"/>
      <c r="M23" s="411"/>
      <c r="N23"/>
    </row>
    <row r="24" spans="1:14">
      <c r="A24" s="423" t="s">
        <v>203</v>
      </c>
      <c r="B24" s="431">
        <v>42900</v>
      </c>
      <c r="C24" s="431">
        <v>57095.045871559632</v>
      </c>
      <c r="D24" s="432">
        <v>77200</v>
      </c>
      <c r="F24" s="417"/>
      <c r="G24" s="418"/>
      <c r="H24" s="416"/>
      <c r="I24" s="416"/>
      <c r="J24" s="416"/>
      <c r="K24" s="411"/>
      <c r="L24" s="411"/>
      <c r="M24" s="411"/>
      <c r="N24"/>
    </row>
    <row r="25" spans="1:14">
      <c r="A25" s="423" t="s">
        <v>218</v>
      </c>
      <c r="B25" s="431">
        <v>47500</v>
      </c>
      <c r="C25" s="431">
        <v>56671.428571428572</v>
      </c>
      <c r="D25" s="432">
        <v>62100</v>
      </c>
      <c r="F25" s="417"/>
      <c r="G25" s="418"/>
      <c r="H25" s="416"/>
      <c r="I25" s="416"/>
      <c r="J25" s="416"/>
      <c r="K25" s="411"/>
      <c r="L25" s="411"/>
      <c r="M25" s="411"/>
      <c r="N25"/>
    </row>
    <row r="26" spans="1:14" ht="13" thickBot="1">
      <c r="A26" s="424" t="s">
        <v>219</v>
      </c>
      <c r="B26" s="433">
        <v>43000</v>
      </c>
      <c r="C26" s="433">
        <v>49390.666666666664</v>
      </c>
      <c r="D26" s="434">
        <v>65500</v>
      </c>
      <c r="F26" s="417"/>
      <c r="G26" s="418"/>
      <c r="H26" s="416"/>
      <c r="I26" s="416"/>
      <c r="J26" s="416"/>
      <c r="K26" s="411"/>
      <c r="L26" s="411"/>
      <c r="M26" s="411"/>
      <c r="N26"/>
    </row>
    <row r="27" spans="1:14">
      <c r="J27"/>
      <c r="K27" s="411"/>
      <c r="L27" s="411"/>
      <c r="M27" s="411"/>
      <c r="N27"/>
    </row>
    <row r="28" spans="1:14">
      <c r="J28"/>
      <c r="K28" s="411"/>
      <c r="L28" s="411"/>
      <c r="M28" s="411"/>
      <c r="N28"/>
    </row>
    <row r="29" spans="1:14" ht="18.5">
      <c r="A29" s="176" t="s">
        <v>80</v>
      </c>
      <c r="J29"/>
      <c r="K29" s="411"/>
      <c r="L29" s="411"/>
      <c r="M29" s="411"/>
      <c r="N29"/>
    </row>
    <row r="30" spans="1:14" ht="14.5">
      <c r="E30" s="48">
        <v>2025</v>
      </c>
      <c r="F30" s="410"/>
      <c r="J30"/>
      <c r="K30"/>
      <c r="L30"/>
      <c r="M30"/>
      <c r="N30"/>
    </row>
    <row r="31" spans="1:14" ht="14.5">
      <c r="A31" s="178" t="s">
        <v>81</v>
      </c>
      <c r="J31" s="412"/>
      <c r="K31"/>
      <c r="L31"/>
      <c r="M31"/>
      <c r="N31"/>
    </row>
    <row r="32" spans="1:14">
      <c r="A32" s="179" t="s">
        <v>82</v>
      </c>
      <c r="B32" s="180" t="s">
        <v>83</v>
      </c>
      <c r="C32" s="180"/>
      <c r="D32" s="180"/>
      <c r="E32" s="435">
        <v>0.56740000000000002</v>
      </c>
      <c r="F32" s="410"/>
      <c r="J32" s="413"/>
      <c r="K32"/>
      <c r="L32"/>
      <c r="M32"/>
      <c r="N32"/>
    </row>
    <row r="33" spans="1:10" ht="14.5" outlineLevel="1">
      <c r="A33" s="181"/>
      <c r="B33" s="182" t="s">
        <v>226</v>
      </c>
      <c r="C33" s="183"/>
      <c r="D33" s="183"/>
      <c r="E33" s="436">
        <v>0.56740000000000002</v>
      </c>
    </row>
    <row r="34" spans="1:10" ht="14.5" outlineLevel="1">
      <c r="A34" s="181"/>
      <c r="B34" s="183" t="s">
        <v>232</v>
      </c>
      <c r="C34" s="183"/>
      <c r="D34" s="183"/>
      <c r="E34" s="436">
        <v>0.55500000000000005</v>
      </c>
    </row>
    <row r="35" spans="1:10" ht="14.5" outlineLevel="1">
      <c r="A35" s="181"/>
      <c r="B35" s="183" t="s">
        <v>237</v>
      </c>
      <c r="C35" s="183"/>
      <c r="D35" s="183"/>
      <c r="E35" s="436">
        <v>0.34289999999999998</v>
      </c>
    </row>
    <row r="36" spans="1:10" ht="14.5" outlineLevel="1">
      <c r="A36" s="181"/>
      <c r="B36" s="183" t="s">
        <v>233</v>
      </c>
      <c r="C36" s="183"/>
      <c r="D36" s="183"/>
      <c r="E36" s="436">
        <v>0.28079999999999999</v>
      </c>
    </row>
    <row r="37" spans="1:10" ht="14.5" outlineLevel="1">
      <c r="A37" s="177"/>
      <c r="B37" s="184" t="s">
        <v>234</v>
      </c>
      <c r="C37" s="184"/>
      <c r="D37" s="184"/>
      <c r="E37" s="437">
        <v>0.1787</v>
      </c>
    </row>
    <row r="38" spans="1:10">
      <c r="E38" s="78"/>
    </row>
    <row r="39" spans="1:10" ht="14.5">
      <c r="A39" s="179" t="s">
        <v>84</v>
      </c>
      <c r="B39" s="180"/>
      <c r="C39" s="180"/>
      <c r="D39" s="180"/>
      <c r="E39" s="438">
        <v>3.3000000000000002E-2</v>
      </c>
      <c r="G39" s="78">
        <v>4.1200000000000001E-2</v>
      </c>
      <c r="H39" s="44" t="s">
        <v>225</v>
      </c>
      <c r="J39" s="44" t="s">
        <v>231</v>
      </c>
    </row>
    <row r="40" spans="1:10">
      <c r="E40" s="78"/>
      <c r="G40" s="445">
        <f>(G39/15)*12</f>
        <v>3.2960000000000003E-2</v>
      </c>
      <c r="H40" s="44" t="s">
        <v>224</v>
      </c>
    </row>
    <row r="41" spans="1:10" ht="14.5">
      <c r="A41" s="178" t="s">
        <v>85</v>
      </c>
      <c r="E41" s="78"/>
    </row>
    <row r="42" spans="1:10">
      <c r="A42" s="179" t="s">
        <v>86</v>
      </c>
      <c r="B42" s="180"/>
      <c r="C42" s="180"/>
      <c r="D42" s="180"/>
      <c r="E42" s="439">
        <v>4.5999999999999999E-2</v>
      </c>
    </row>
    <row r="44" spans="1:10">
      <c r="A44" s="179" t="s">
        <v>87</v>
      </c>
      <c r="B44" s="180"/>
      <c r="C44" s="180"/>
      <c r="D44" s="180"/>
      <c r="E44" s="439">
        <v>4.8999999999999998E-3</v>
      </c>
    </row>
    <row r="46" spans="1:10" ht="14.5">
      <c r="A46" s="185" t="s">
        <v>88</v>
      </c>
      <c r="B46" s="180" t="s">
        <v>89</v>
      </c>
      <c r="C46" s="482" t="s">
        <v>90</v>
      </c>
      <c r="D46" s="483"/>
    </row>
    <row r="47" spans="1:10">
      <c r="A47" s="181"/>
      <c r="B47" s="44" t="s">
        <v>91</v>
      </c>
      <c r="C47" s="484">
        <v>28</v>
      </c>
      <c r="D47" s="485"/>
    </row>
    <row r="48" spans="1:10">
      <c r="A48" s="181"/>
      <c r="B48" s="44" t="s">
        <v>92</v>
      </c>
      <c r="C48" s="484">
        <v>31</v>
      </c>
      <c r="D48" s="485"/>
    </row>
    <row r="49" spans="1:12">
      <c r="A49" s="177"/>
      <c r="B49" s="186" t="s">
        <v>93</v>
      </c>
      <c r="C49" s="486">
        <v>35</v>
      </c>
      <c r="D49" s="487"/>
    </row>
    <row r="50" spans="1:12">
      <c r="A50" s="44" t="s">
        <v>94</v>
      </c>
    </row>
    <row r="51" spans="1:12">
      <c r="A51" s="410" t="s">
        <v>211</v>
      </c>
    </row>
    <row r="53" spans="1:12" ht="18.5">
      <c r="A53" s="176" t="s">
        <v>95</v>
      </c>
    </row>
    <row r="54" spans="1:12">
      <c r="A54" s="444" t="s">
        <v>227</v>
      </c>
      <c r="B54" s="180"/>
      <c r="C54" s="180"/>
      <c r="D54" s="180"/>
      <c r="E54" s="438">
        <v>1.4999999999999999E-2</v>
      </c>
    </row>
    <row r="55" spans="1:12">
      <c r="A55" s="73"/>
      <c r="E55" s="446"/>
    </row>
    <row r="56" spans="1:12">
      <c r="A56" s="442" t="s">
        <v>235</v>
      </c>
      <c r="L56" s="44" t="s">
        <v>236</v>
      </c>
    </row>
    <row r="58" spans="1:12">
      <c r="A58" s="410" t="s">
        <v>220</v>
      </c>
    </row>
    <row r="60" spans="1:12">
      <c r="A60" s="44" t="s">
        <v>222</v>
      </c>
    </row>
    <row r="61" spans="1:12">
      <c r="A61" s="410" t="s">
        <v>221</v>
      </c>
    </row>
    <row r="65" spans="1:1">
      <c r="A65" s="443"/>
    </row>
  </sheetData>
  <mergeCells count="4">
    <mergeCell ref="C46:D46"/>
    <mergeCell ref="C47:D47"/>
    <mergeCell ref="C48:D48"/>
    <mergeCell ref="C49:D49"/>
  </mergeCells>
  <phoneticPr fontId="4" type="noConversion"/>
  <hyperlinks>
    <hyperlink ref="A51" r:id="rId1" xr:uid="{00000000-0004-0000-0500-000000000000}"/>
    <hyperlink ref="A61" r:id="rId2" xr:uid="{00000000-0004-0000-0500-000002000000}"/>
    <hyperlink ref="A58" r:id="rId3" xr:uid="{4AB91652-ABE4-4535-9982-BBCCC3057AF3}"/>
    <hyperlink ref="A56" r:id="rId4" xr:uid="{388F68A0-A625-4970-87C1-A1789EDC9AA7}"/>
  </hyperlinks>
  <pageMargins left="0.7" right="0.7" top="0.75" bottom="0.75" header="0.3" footer="0.3"/>
  <pageSetup paperSize="9" orientation="portrait" r:id="rId5"/>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5</vt:i4>
      </vt:variant>
    </vt:vector>
  </HeadingPairs>
  <TitlesOfParts>
    <vt:vector size="11" baseType="lpstr">
      <vt:lpstr>Handledning</vt:lpstr>
      <vt:lpstr>Sammanställning</vt:lpstr>
      <vt:lpstr>Löner</vt:lpstr>
      <vt:lpstr>Drift, utrustning, lokaler</vt:lpstr>
      <vt:lpstr>LU fullkostnadskalkyl</vt:lpstr>
      <vt:lpstr>Statistik och pålägg</vt:lpstr>
      <vt:lpstr>'Drift, utrustning, lokaler'!Print_Area</vt:lpstr>
      <vt:lpstr>Handledning!Print_Area</vt:lpstr>
      <vt:lpstr>'LU fullkostnadskalkyl'!Print_Area</vt:lpstr>
      <vt:lpstr>Löner!Print_Area</vt:lpstr>
      <vt:lpstr>Sammanställning!Print_Area</vt:lpstr>
    </vt:vector>
  </TitlesOfParts>
  <Company>Hemma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 års kalkylstöd</dc:title>
  <dc:creator>Sonja</dc:creator>
  <cp:keywords>projekt projektkalkyl kalkylstöd</cp:keywords>
  <cp:lastModifiedBy>Ann-Charlotte Olsson</cp:lastModifiedBy>
  <cp:lastPrinted>2014-02-17T07:38:22Z</cp:lastPrinted>
  <dcterms:created xsi:type="dcterms:W3CDTF">2007-04-26T08:25:06Z</dcterms:created>
  <dcterms:modified xsi:type="dcterms:W3CDTF">2025-01-23T10:49:27Z</dcterms:modified>
</cp:coreProperties>
</file>